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005" tabRatio="855" firstSheet="20" activeTab="20"/>
  </bookViews>
  <sheets>
    <sheet name="第一部分" sheetId="1" r:id="rId1"/>
    <sheet name="表1 2020年全区一般公共预算收入执行情况表" sheetId="2" r:id="rId2"/>
    <sheet name="表2 2020年全区一般公共预算支出执行情况表" sheetId="3" r:id="rId3"/>
    <sheet name="表3 2020年区级一般公共预算收入执行情况表" sheetId="4" r:id="rId4"/>
    <sheet name="表4 2020年区级一般公共预算支出执行情况表" sheetId="5" r:id="rId5"/>
    <sheet name="表5 2020年全区政府性基金预算收入执行情况表" sheetId="6" r:id="rId6"/>
    <sheet name="表6 2020年全区政府性基金预算支出执行情况表" sheetId="7" r:id="rId7"/>
    <sheet name="表7 2020年区级政府性基金预算收入执行情况表" sheetId="8" r:id="rId8"/>
    <sheet name="表8 2020年区级政府性基金预算支出执行情况表" sheetId="9" r:id="rId9"/>
    <sheet name="表9 2020年国有资本经营收入执行情况表" sheetId="10" r:id="rId10"/>
    <sheet name="表10 2020年国有资本经营支出执行情况表" sheetId="11" r:id="rId11"/>
    <sheet name="表11 2020年社会保险基金预算收入执行情况表" sheetId="12" r:id="rId12"/>
    <sheet name="表12 2020年社会保险基金预算支出执行情况表" sheetId="13" r:id="rId13"/>
    <sheet name="表13 2020年社会保险基金预算结余执行情况表" sheetId="14" r:id="rId14"/>
    <sheet name="表14 2020年市对区一般转移支付及税收返还情况表" sheetId="15" r:id="rId15"/>
    <sheet name="表15 2020年市对区专项转移支付及税收返还情况表" sheetId="16" r:id="rId16"/>
    <sheet name="表16 2020年区级对镇街税收返还和转移支付情况及说明" sheetId="17" r:id="rId17"/>
    <sheet name="表17 2020年区对镇街政府性基金预算转移支付情况表 " sheetId="18" r:id="rId18"/>
    <sheet name="表18 2020年区级一般公共预算支出执行细化表（按功能分类）" sheetId="19" r:id="rId19"/>
    <sheet name="表19 2020年财政专户管理资金收支执行情况表" sheetId="20" r:id="rId20"/>
    <sheet name="第二部分" sheetId="21" r:id="rId21"/>
    <sheet name="表1 2021年全区一般公共预算收入表（草案）" sheetId="22" r:id="rId22"/>
    <sheet name="表2 2021年全区一般公共预算支出表（草案）" sheetId="23" r:id="rId23"/>
    <sheet name="表3 2021年区级一般公共财政预算收入预算表（草案） " sheetId="24" r:id="rId24"/>
    <sheet name="表4 2021年区级一般公共财政预算支出预算表（草案）" sheetId="25" r:id="rId25"/>
    <sheet name="表5 2021年一般公共预算基本支出预算表(按经济性质分类) " sheetId="26" r:id="rId26"/>
    <sheet name="表6 2021年全区政府性基金收入预算表（草案）" sheetId="27" r:id="rId27"/>
    <sheet name="表7 2021年全区政府性基金支出预算表（草案）" sheetId="28" r:id="rId28"/>
    <sheet name="表8 2021年区级政府性基金收入预算表（草案）" sheetId="29" r:id="rId29"/>
    <sheet name="表9 2021年区级政府性基金支出预算表（草案）" sheetId="30" r:id="rId30"/>
    <sheet name="表10 2021年政府性基金转移支付预算表" sheetId="31" r:id="rId31"/>
    <sheet name="表11 2021年国有资本经营预算收入表（草案）" sheetId="32" r:id="rId32"/>
    <sheet name="表12 2021年国有资本经营预算支出表（草案）" sheetId="33" r:id="rId33"/>
    <sheet name="表13 2021年社会保险基金预算收入表（草案）" sheetId="34" r:id="rId34"/>
    <sheet name="表14 2021年社会保险基金预算支出表（草案）" sheetId="35" r:id="rId35"/>
    <sheet name="表15 2021年社会保险基金预算结余表（草案）" sheetId="36" r:id="rId36"/>
    <sheet name="表16 2021年区级一般公共预算支出细化表（按功能分类）" sheetId="37" r:id="rId37"/>
    <sheet name="表17 2021年市对区一般转移支付及税收返还情况表" sheetId="38" r:id="rId38"/>
    <sheet name="表18 2021年市对区专项转移支付及税收返还情况表" sheetId="39" r:id="rId39"/>
    <sheet name="表19 2020年地方政府一般债务限额和余额情况表" sheetId="40" r:id="rId40"/>
    <sheet name="表20 2020年地方政府专项债务限额和余额情况表" sheetId="41" r:id="rId41"/>
    <sheet name="表21 2021年“三保”支出预算表" sheetId="42" r:id="rId42"/>
    <sheet name="表22 2021年区级对镇街税收返还和转移支付情况及说明" sheetId="43" r:id="rId43"/>
    <sheet name="表23 2021年区对镇街政府性基金预算转移支付预算表及说明" sheetId="44" r:id="rId44"/>
    <sheet name="表24 2021年专项转移支付分地区、分项目公开表（草案）" sheetId="45" r:id="rId45"/>
    <sheet name="表25 2021年财政专户管理资金收支计划预算表（草案）" sheetId="46" r:id="rId46"/>
  </sheets>
  <definedNames>
    <definedName name="_xlnm.Print_Area" localSheetId="22">'表2 2021年全区一般公共预算支出表（草案）'!$A$1:$I$35</definedName>
    <definedName name="_xlnm.Print_Area" localSheetId="24">'表4 2021年区级一般公共财政预算支出预算表（草案）'!$A$1:$H$38</definedName>
    <definedName name="_xlnm.Print_Titles" localSheetId="36">'表16 2021年区级一般公共预算支出细化表（按功能分类）'!$1:$4</definedName>
    <definedName name="_xlnm.Print_Titles" localSheetId="18">'表18 2020年区级一般公共预算支出执行细化表（按功能分类）'!$1:$4</definedName>
    <definedName name="_xlnm.Print_Titles" localSheetId="7">'表7 2020年区级政府性基金预算收入执行情况表'!$2:$5</definedName>
    <definedName name="_xlnm.Print_Titles" localSheetId="28">'表8 2021年区级政府性基金收入预算表（草案）'!$2:$4</definedName>
  </definedNames>
  <calcPr fullCalcOnLoad="1"/>
</workbook>
</file>

<file path=xl/sharedStrings.xml><?xml version="1.0" encoding="utf-8"?>
<sst xmlns="http://schemas.openxmlformats.org/spreadsheetml/2006/main" count="2030" uniqueCount="1417">
  <si>
    <r>
      <rPr>
        <b/>
        <sz val="10"/>
        <rFont val="宋体"/>
        <family val="0"/>
      </rPr>
      <t>单位</t>
    </r>
    <r>
      <rPr>
        <b/>
        <sz val="10"/>
        <rFont val="Times New Roman"/>
        <family val="1"/>
      </rPr>
      <t xml:space="preserve">: </t>
    </r>
    <r>
      <rPr>
        <b/>
        <sz val="10"/>
        <rFont val="宋体"/>
        <family val="0"/>
      </rPr>
      <t>万元</t>
    </r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</si>
  <si>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</si>
  <si>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r>
      <t>20</t>
    </r>
    <r>
      <rPr>
        <b/>
        <sz val="10"/>
        <rFont val="Times New Roman"/>
        <family val="1"/>
      </rPr>
      <t>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决算数</t>
    </r>
  </si>
  <si>
    <r>
      <t>20</t>
    </r>
    <r>
      <rPr>
        <b/>
        <sz val="10"/>
        <rFont val="Times New Roman"/>
        <family val="1"/>
      </rPr>
      <t>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预算数</t>
    </r>
  </si>
  <si>
    <r>
      <t>2</t>
    </r>
    <r>
      <rPr>
        <b/>
        <sz val="10"/>
        <rFont val="Times New Roman"/>
        <family val="1"/>
      </rPr>
      <t>020</t>
    </r>
    <r>
      <rPr>
        <b/>
        <sz val="10"/>
        <rFont val="宋体"/>
        <family val="0"/>
      </rPr>
      <t>年执行数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</si>
  <si>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</si>
  <si>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金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额</t>
    </r>
  </si>
  <si>
    <r>
      <rPr>
        <b/>
        <sz val="10"/>
        <rFont val="宋体"/>
        <family val="0"/>
      </rPr>
      <t>占预算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</si>
  <si>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增长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</si>
  <si>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一、税收收入</t>
    </r>
  </si>
  <si>
    <t>增值税</t>
  </si>
  <si>
    <r>
      <rPr>
        <b/>
        <sz val="10"/>
        <rFont val="宋体"/>
        <family val="0"/>
      </rPr>
      <t>企业所得税</t>
    </r>
  </si>
  <si>
    <r>
      <rPr>
        <b/>
        <sz val="10"/>
        <rFont val="宋体"/>
        <family val="0"/>
      </rPr>
      <t>个人所得税</t>
    </r>
  </si>
  <si>
    <r>
      <rPr>
        <b/>
        <sz val="10"/>
        <rFont val="宋体"/>
        <family val="0"/>
      </rPr>
      <t>资源税</t>
    </r>
  </si>
  <si>
    <r>
      <rPr>
        <b/>
        <sz val="10"/>
        <rFont val="宋体"/>
        <family val="0"/>
      </rPr>
      <t>城市维护建设税</t>
    </r>
  </si>
  <si>
    <r>
      <rPr>
        <b/>
        <sz val="10"/>
        <rFont val="宋体"/>
        <family val="0"/>
      </rPr>
      <t>房产税</t>
    </r>
  </si>
  <si>
    <r>
      <rPr>
        <b/>
        <sz val="10"/>
        <rFont val="宋体"/>
        <family val="0"/>
      </rPr>
      <t>印花税</t>
    </r>
  </si>
  <si>
    <r>
      <rPr>
        <b/>
        <sz val="10"/>
        <rFont val="宋体"/>
        <family val="0"/>
      </rPr>
      <t>城镇土地使用税</t>
    </r>
  </si>
  <si>
    <r>
      <rPr>
        <b/>
        <sz val="10"/>
        <rFont val="宋体"/>
        <family val="0"/>
      </rPr>
      <t>土地增值税</t>
    </r>
  </si>
  <si>
    <r>
      <rPr>
        <b/>
        <sz val="10"/>
        <rFont val="宋体"/>
        <family val="0"/>
      </rPr>
      <t>车船税</t>
    </r>
  </si>
  <si>
    <r>
      <rPr>
        <b/>
        <sz val="10"/>
        <rFont val="宋体"/>
        <family val="0"/>
      </rPr>
      <t>耕地占用税</t>
    </r>
  </si>
  <si>
    <r>
      <rPr>
        <b/>
        <sz val="10"/>
        <rFont val="宋体"/>
        <family val="0"/>
      </rPr>
      <t>契税</t>
    </r>
  </si>
  <si>
    <r>
      <rPr>
        <b/>
        <sz val="10"/>
        <rFont val="宋体"/>
        <family val="0"/>
      </rPr>
      <t>环境保护税</t>
    </r>
  </si>
  <si>
    <r>
      <rPr>
        <b/>
        <sz val="10"/>
        <rFont val="宋体"/>
        <family val="0"/>
      </rPr>
      <t>其他税收收入（原营业税）</t>
    </r>
  </si>
  <si>
    <r>
      <rPr>
        <b/>
        <sz val="10"/>
        <rFont val="宋体"/>
        <family val="0"/>
      </rPr>
      <t>二、非税收入</t>
    </r>
  </si>
  <si>
    <r>
      <rPr>
        <b/>
        <sz val="10"/>
        <rFont val="宋体"/>
        <family val="0"/>
      </rPr>
      <t>专项收入</t>
    </r>
  </si>
  <si>
    <r>
      <rPr>
        <b/>
        <sz val="10"/>
        <rFont val="宋体"/>
        <family val="0"/>
      </rPr>
      <t>行政事业性收费</t>
    </r>
  </si>
  <si>
    <r>
      <rPr>
        <b/>
        <sz val="10"/>
        <rFont val="宋体"/>
        <family val="0"/>
      </rPr>
      <t>罚没收入</t>
    </r>
  </si>
  <si>
    <r>
      <rPr>
        <b/>
        <sz val="10"/>
        <rFont val="宋体"/>
        <family val="0"/>
      </rPr>
      <t>国有资源（资产）有偿使用收入</t>
    </r>
  </si>
  <si>
    <r>
      <rPr>
        <b/>
        <sz val="10"/>
        <rFont val="宋体"/>
        <family val="0"/>
      </rPr>
      <t>其他收入</t>
    </r>
  </si>
  <si>
    <r>
      <rPr>
        <b/>
        <sz val="10"/>
        <rFont val="宋体"/>
        <family val="0"/>
      </rPr>
      <t>本年收入合计</t>
    </r>
  </si>
  <si>
    <r>
      <rPr>
        <b/>
        <sz val="10"/>
        <rFont val="宋体"/>
        <family val="0"/>
      </rPr>
      <t>功能支出项目</t>
    </r>
  </si>
  <si>
    <r>
      <t>20</t>
    </r>
    <r>
      <rPr>
        <b/>
        <sz val="10"/>
        <rFont val="Times New Roman"/>
        <family val="1"/>
      </rPr>
      <t>20</t>
    </r>
    <r>
      <rPr>
        <b/>
        <sz val="10"/>
        <rFont val="宋体"/>
        <family val="0"/>
      </rPr>
      <t>年调整预算数</t>
    </r>
  </si>
  <si>
    <r>
      <t>20</t>
    </r>
    <r>
      <rPr>
        <b/>
        <sz val="10"/>
        <rFont val="Times New Roman"/>
        <family val="1"/>
      </rPr>
      <t>20</t>
    </r>
    <r>
      <rPr>
        <b/>
        <sz val="10"/>
        <rFont val="宋体"/>
        <family val="0"/>
      </rPr>
      <t>年执行数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</si>
  <si>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</si>
  <si>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占调整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</si>
  <si>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比上年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增长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</si>
  <si>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一、一般公共服务</t>
    </r>
  </si>
  <si>
    <r>
      <rPr>
        <b/>
        <sz val="10"/>
        <rFont val="宋体"/>
        <family val="0"/>
      </rPr>
      <t>二、国防</t>
    </r>
  </si>
  <si>
    <r>
      <rPr>
        <b/>
        <sz val="10"/>
        <rFont val="宋体"/>
        <family val="0"/>
      </rPr>
      <t>三、公共安全</t>
    </r>
  </si>
  <si>
    <r>
      <rPr>
        <b/>
        <sz val="10"/>
        <rFont val="宋体"/>
        <family val="0"/>
      </rPr>
      <t>四、教育</t>
    </r>
  </si>
  <si>
    <r>
      <rPr>
        <b/>
        <sz val="10"/>
        <rFont val="宋体"/>
        <family val="0"/>
      </rPr>
      <t>五、科学技术</t>
    </r>
  </si>
  <si>
    <r>
      <rPr>
        <b/>
        <sz val="10"/>
        <rFont val="宋体"/>
        <family val="0"/>
      </rPr>
      <t>六、文化旅游体育与传媒</t>
    </r>
  </si>
  <si>
    <r>
      <rPr>
        <b/>
        <sz val="10"/>
        <rFont val="宋体"/>
        <family val="0"/>
      </rPr>
      <t>七、社会保障和就业</t>
    </r>
  </si>
  <si>
    <r>
      <rPr>
        <b/>
        <sz val="10"/>
        <rFont val="宋体"/>
        <family val="0"/>
      </rPr>
      <t>八、卫生健康</t>
    </r>
  </si>
  <si>
    <r>
      <rPr>
        <b/>
        <sz val="10"/>
        <rFont val="宋体"/>
        <family val="0"/>
      </rPr>
      <t>九、节能环保</t>
    </r>
  </si>
  <si>
    <r>
      <rPr>
        <b/>
        <sz val="10"/>
        <rFont val="宋体"/>
        <family val="0"/>
      </rPr>
      <t>十、城乡社区</t>
    </r>
  </si>
  <si>
    <r>
      <rPr>
        <b/>
        <sz val="10"/>
        <rFont val="宋体"/>
        <family val="0"/>
      </rPr>
      <t>十一、农林水</t>
    </r>
  </si>
  <si>
    <r>
      <rPr>
        <b/>
        <sz val="10"/>
        <rFont val="宋体"/>
        <family val="0"/>
      </rPr>
      <t>十二、交通运输</t>
    </r>
  </si>
  <si>
    <r>
      <rPr>
        <b/>
        <sz val="10"/>
        <rFont val="宋体"/>
        <family val="0"/>
      </rPr>
      <t>十三、资源勘探信息</t>
    </r>
  </si>
  <si>
    <r>
      <rPr>
        <b/>
        <sz val="10"/>
        <rFont val="宋体"/>
        <family val="0"/>
      </rPr>
      <t>十四、商业服务业等</t>
    </r>
  </si>
  <si>
    <r>
      <rPr>
        <b/>
        <sz val="10"/>
        <rFont val="宋体"/>
        <family val="0"/>
      </rPr>
      <t>十五、金融支出</t>
    </r>
  </si>
  <si>
    <r>
      <rPr>
        <b/>
        <sz val="10"/>
        <rFont val="宋体"/>
        <family val="0"/>
      </rPr>
      <t>十六、援助其他地区支出</t>
    </r>
  </si>
  <si>
    <r>
      <rPr>
        <b/>
        <sz val="10"/>
        <rFont val="宋体"/>
        <family val="0"/>
      </rPr>
      <t>十七、自然资源海洋气象</t>
    </r>
  </si>
  <si>
    <r>
      <rPr>
        <b/>
        <sz val="10"/>
        <rFont val="宋体"/>
        <family val="0"/>
      </rPr>
      <t>十八、住房保障支出</t>
    </r>
  </si>
  <si>
    <r>
      <rPr>
        <b/>
        <sz val="10"/>
        <rFont val="宋体"/>
        <family val="0"/>
      </rPr>
      <t>十九、粮油物资储备</t>
    </r>
  </si>
  <si>
    <r>
      <rPr>
        <b/>
        <sz val="10"/>
        <rFont val="宋体"/>
        <family val="0"/>
      </rPr>
      <t>二十、灾害防治及应急管理</t>
    </r>
  </si>
  <si>
    <r>
      <rPr>
        <b/>
        <sz val="10"/>
        <rFont val="宋体"/>
        <family val="0"/>
      </rPr>
      <t>二十一、债务付息支出</t>
    </r>
  </si>
  <si>
    <r>
      <rPr>
        <b/>
        <sz val="10"/>
        <rFont val="宋体"/>
        <family val="0"/>
      </rPr>
      <t>二十二、其他</t>
    </r>
  </si>
  <si>
    <r>
      <rPr>
        <b/>
        <sz val="10"/>
        <rFont val="宋体"/>
        <family val="0"/>
      </rPr>
      <t>本年支出合计</t>
    </r>
  </si>
  <si>
    <r>
      <t>2</t>
    </r>
    <r>
      <rPr>
        <b/>
        <sz val="10"/>
        <rFont val="Times New Roman"/>
        <family val="1"/>
      </rPr>
      <t>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决算数</t>
    </r>
  </si>
  <si>
    <r>
      <t>2</t>
    </r>
    <r>
      <rPr>
        <b/>
        <sz val="10"/>
        <rFont val="Times New Roman"/>
        <family val="1"/>
      </rPr>
      <t>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</si>
  <si>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增值税</t>
    </r>
  </si>
  <si>
    <r>
      <t>2</t>
    </r>
    <r>
      <rPr>
        <b/>
        <sz val="10"/>
        <rFont val="Times New Roman"/>
        <family val="1"/>
      </rPr>
      <t>020</t>
    </r>
    <r>
      <rPr>
        <b/>
        <sz val="10"/>
        <rFont val="宋体"/>
        <family val="0"/>
      </rPr>
      <t>年调整预算数</t>
    </r>
  </si>
  <si>
    <r>
      <t>占调整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</t>
    </r>
    <r>
      <rPr>
        <b/>
        <sz val="10"/>
        <rFont val="Times New Roman"/>
        <family val="1"/>
      </rPr>
      <t>%</t>
    </r>
  </si>
  <si>
    <t>年底增加科技人才、技术创新等转移支付因素影响</t>
  </si>
  <si>
    <t>地方公共文化服务体系建设等上级转移支付较上年增加</t>
  </si>
  <si>
    <t>城乡居民医疗由市级统筹，相应调减当年支出</t>
  </si>
  <si>
    <t>年底增加老旧小区改造等转移支付因素影响</t>
  </si>
  <si>
    <t>年底上级涉农转移支付资金增加影响</t>
  </si>
  <si>
    <t>上年度企业扶持政策支出较大</t>
  </si>
  <si>
    <t>上年度兑现企业股改和挂牌奖励支出较大</t>
  </si>
  <si>
    <t>年度增加耕地开垦费、新增建设用地有偿使用费等转移支付因素影响</t>
  </si>
  <si>
    <t>年底增加老旧小区改造等上级转移支付因素影响</t>
  </si>
  <si>
    <t>应急物资保障体系建设中央补助资金增加</t>
  </si>
  <si>
    <r>
      <rPr>
        <b/>
        <sz val="10"/>
        <rFont val="宋体"/>
        <family val="0"/>
      </rPr>
      <t>二十、债务付息支出</t>
    </r>
  </si>
  <si>
    <r>
      <rPr>
        <b/>
        <sz val="10"/>
        <rFont val="宋体"/>
        <family val="0"/>
      </rPr>
      <t>二十一、其他</t>
    </r>
  </si>
  <si>
    <r>
      <rPr>
        <b/>
        <sz val="10"/>
        <rFont val="宋体"/>
        <family val="0"/>
      </rPr>
      <t>单位：万元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</si>
  <si>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</si>
  <si>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</si>
  <si>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t>一、 国有土地收益基金收入</t>
  </si>
  <si>
    <t>一、文化旅游体育与传媒支出</t>
  </si>
  <si>
    <t>二、农业土地开发资金收入</t>
  </si>
  <si>
    <t xml:space="preserve">   国家电影事业发展专项</t>
  </si>
  <si>
    <t>三、国有土地使用权出让收入</t>
  </si>
  <si>
    <t xml:space="preserve">   旅游发展基金</t>
  </si>
  <si>
    <t>四、彩票公益金收入</t>
  </si>
  <si>
    <t>二、社会保障和就业支出</t>
  </si>
  <si>
    <t>五、城市基础设施配套费收入</t>
  </si>
  <si>
    <t xml:space="preserve">   大中型水库移民后期扶持基金支出</t>
  </si>
  <si>
    <t>六、污水处理费收入</t>
  </si>
  <si>
    <t>三、城乡社区支出</t>
  </si>
  <si>
    <t>七、专项债券对应专项项目收入</t>
  </si>
  <si>
    <t xml:space="preserve">   国有土地使用权出让收入安排的支出</t>
  </si>
  <si>
    <t xml:space="preserve">   国有土地收益基金支出</t>
  </si>
  <si>
    <t xml:space="preserve">   农业土地开发资金安排的支出</t>
  </si>
  <si>
    <t xml:space="preserve">   城市基础设施配套费安排的支出</t>
  </si>
  <si>
    <t xml:space="preserve">   污水处理费安排的支出</t>
  </si>
  <si>
    <t xml:space="preserve">   土地储备专项债券收入安排的支出</t>
  </si>
  <si>
    <t xml:space="preserve">   棚户区改造专项债券收入安排的支出</t>
  </si>
  <si>
    <r>
      <t xml:space="preserve">           </t>
    </r>
    <r>
      <rPr>
        <b/>
        <sz val="10"/>
        <rFont val="宋体"/>
        <family val="0"/>
      </rPr>
      <t>国有土地使用权出让收入对应专项债务收入安排的支出</t>
    </r>
  </si>
  <si>
    <t>四、其他支出</t>
  </si>
  <si>
    <r>
      <t xml:space="preserve"> </t>
    </r>
    <r>
      <rPr>
        <b/>
        <sz val="10"/>
        <rFont val="宋体"/>
        <family val="0"/>
      </rPr>
      <t>其他地方自行试点项目收益专项债券收入安排的支出</t>
    </r>
  </si>
  <si>
    <r>
      <t xml:space="preserve">         </t>
    </r>
    <r>
      <rPr>
        <b/>
        <sz val="10"/>
        <rFont val="宋体"/>
        <family val="0"/>
      </rPr>
      <t>彩票公益金安排的支出</t>
    </r>
  </si>
  <si>
    <t>五、债务付息支出</t>
  </si>
  <si>
    <t>六、抗疫特别国债安排的支出</t>
  </si>
  <si>
    <t>本年收入合计</t>
  </si>
  <si>
    <t>本年支出合计</t>
  </si>
  <si>
    <t>转移性收入</t>
  </si>
  <si>
    <t>转移性支出</t>
  </si>
  <si>
    <t xml:space="preserve">  政府性基金补助及置换债券转贷收入</t>
  </si>
  <si>
    <r>
      <t xml:space="preserve">        </t>
    </r>
    <r>
      <rPr>
        <b/>
        <sz val="10"/>
        <rFont val="宋体"/>
        <family val="0"/>
      </rPr>
      <t>政府性基金转移支出</t>
    </r>
  </si>
  <si>
    <r>
      <t xml:space="preserve">     </t>
    </r>
    <r>
      <rPr>
        <b/>
        <sz val="10"/>
        <rFont val="宋体"/>
        <family val="0"/>
      </rPr>
      <t>地方政府新增专项债务转贷收入</t>
    </r>
  </si>
  <si>
    <r>
      <t xml:space="preserve">        </t>
    </r>
    <r>
      <rPr>
        <b/>
        <sz val="10"/>
        <rFont val="宋体"/>
        <family val="0"/>
      </rPr>
      <t>政府性基金上解支出</t>
    </r>
  </si>
  <si>
    <t xml:space="preserve">  抗疫特别国债转移支付收入</t>
  </si>
  <si>
    <r>
      <t xml:space="preserve">       </t>
    </r>
    <r>
      <rPr>
        <b/>
        <sz val="10"/>
        <rFont val="宋体"/>
        <family val="0"/>
      </rPr>
      <t>调出资金</t>
    </r>
  </si>
  <si>
    <r>
      <t xml:space="preserve">       </t>
    </r>
    <r>
      <rPr>
        <b/>
        <sz val="10"/>
        <rFont val="宋体"/>
        <family val="0"/>
      </rPr>
      <t>地方政府专项债务还本支出</t>
    </r>
  </si>
  <si>
    <t>结转下年支出</t>
  </si>
  <si>
    <t>收入总计</t>
  </si>
  <si>
    <t>支出总计</t>
  </si>
  <si>
    <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调整预算数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</si>
  <si>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</si>
  <si>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r>
      <rPr>
        <b/>
        <sz val="10"/>
        <rFont val="宋体"/>
        <family val="0"/>
      </rPr>
      <t>占调整预算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</si>
  <si>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一、利润收入</t>
    </r>
  </si>
  <si>
    <r>
      <rPr>
        <b/>
        <sz val="10"/>
        <rFont val="宋体"/>
        <family val="0"/>
      </rPr>
      <t>一、国有资本经营预算支出</t>
    </r>
  </si>
  <si>
    <r>
      <t xml:space="preserve"> </t>
    </r>
    <r>
      <rPr>
        <b/>
        <sz val="10"/>
        <rFont val="宋体"/>
        <family val="0"/>
      </rPr>
      <t>房地产企业利润收入</t>
    </r>
  </si>
  <si>
    <r>
      <rPr>
        <b/>
        <sz val="10"/>
        <rFont val="宋体"/>
        <family val="0"/>
      </rPr>
      <t>解决历史遗留问题及改革成本支出</t>
    </r>
  </si>
  <si>
    <r>
      <rPr>
        <b/>
        <sz val="10"/>
        <rFont val="宋体"/>
        <family val="0"/>
      </rPr>
      <t>其他国有资本经营预算企业利润收入</t>
    </r>
  </si>
  <si>
    <r>
      <rPr>
        <b/>
        <sz val="10"/>
        <rFont val="宋体"/>
        <family val="0"/>
      </rPr>
      <t>国有企业资本金注入</t>
    </r>
  </si>
  <si>
    <r>
      <rPr>
        <b/>
        <sz val="10"/>
        <rFont val="宋体"/>
        <family val="0"/>
      </rPr>
      <t>国有企业政策性补贴</t>
    </r>
  </si>
  <si>
    <t>二、股利、股息收入</t>
  </si>
  <si>
    <r>
      <rPr>
        <b/>
        <sz val="10"/>
        <rFont val="宋体"/>
        <family val="0"/>
      </rPr>
      <t>其他国有资本经营预算支出</t>
    </r>
  </si>
  <si>
    <t>其他国有资本经营预算股利、股息收入</t>
  </si>
  <si>
    <t xml:space="preserve"> </t>
  </si>
  <si>
    <t>调出资金</t>
  </si>
  <si>
    <r>
      <rPr>
        <b/>
        <sz val="10"/>
        <rFont val="宋体"/>
        <family val="0"/>
      </rPr>
      <t>收入总计</t>
    </r>
  </si>
  <si>
    <r>
      <rPr>
        <b/>
        <sz val="10"/>
        <rFont val="宋体"/>
        <family val="0"/>
      </rPr>
      <t>支出总计</t>
    </r>
  </si>
  <si>
    <t>单位: 万元</t>
  </si>
  <si>
    <r>
      <rPr>
        <b/>
        <sz val="9"/>
        <color indexed="8"/>
        <rFont val="宋体"/>
        <family val="0"/>
      </rPr>
      <t>项</t>
    </r>
    <r>
      <rPr>
        <b/>
        <sz val="9"/>
        <color indexed="8"/>
        <rFont val="Times New Roman"/>
        <family val="1"/>
      </rPr>
      <t xml:space="preserve">        </t>
    </r>
    <r>
      <rPr>
        <b/>
        <sz val="9"/>
        <color indexed="8"/>
        <rFont val="宋体"/>
        <family val="0"/>
      </rPr>
      <t>目</t>
    </r>
  </si>
  <si>
    <t>合  计</t>
  </si>
  <si>
    <t>城乡居民基本养老保险基金</t>
  </si>
  <si>
    <t>职工基本医疗保险基金（含生育保险）</t>
  </si>
  <si>
    <t>工伤保险基金</t>
  </si>
  <si>
    <t>失业保险基金</t>
  </si>
  <si>
    <t>机关事业单位养老保险基金</t>
  </si>
  <si>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、保险费收入</t>
    </r>
  </si>
  <si>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、利息收入</t>
    </r>
  </si>
  <si>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、财政补贴收入</t>
    </r>
  </si>
  <si>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、其他收入</t>
    </r>
  </si>
  <si>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、转移收入</t>
    </r>
  </si>
  <si>
    <r>
      <rPr>
        <b/>
        <sz val="9"/>
        <color indexed="8"/>
        <rFont val="Times New Roman"/>
        <family val="1"/>
      </rPr>
      <t>6</t>
    </r>
    <r>
      <rPr>
        <b/>
        <sz val="9"/>
        <color indexed="8"/>
        <rFont val="宋体"/>
        <family val="0"/>
      </rPr>
      <t>、上级补助收入</t>
    </r>
  </si>
  <si>
    <r>
      <rPr>
        <b/>
        <sz val="9"/>
        <color indexed="8"/>
        <rFont val="Times New Roman"/>
        <family val="1"/>
      </rPr>
      <t>7</t>
    </r>
    <r>
      <rPr>
        <b/>
        <sz val="9"/>
        <color indexed="8"/>
        <rFont val="宋体"/>
        <family val="0"/>
      </rPr>
      <t>、集体补助收入</t>
    </r>
  </si>
  <si>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、社会保险待遇支出</t>
    </r>
  </si>
  <si>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、其他费用支出</t>
    </r>
  </si>
  <si>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、稳定岗位支出</t>
    </r>
  </si>
  <si>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、转移支出</t>
    </r>
  </si>
  <si>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、丧葬抚恤补助支出</t>
    </r>
  </si>
  <si>
    <r>
      <rPr>
        <b/>
        <sz val="9"/>
        <color indexed="8"/>
        <rFont val="Times New Roman"/>
        <family val="1"/>
      </rPr>
      <t>6</t>
    </r>
    <r>
      <rPr>
        <b/>
        <sz val="9"/>
        <color indexed="8"/>
        <rFont val="宋体"/>
        <family val="0"/>
      </rPr>
      <t>、医疗补助金支出</t>
    </r>
  </si>
  <si>
    <r>
      <rPr>
        <b/>
        <sz val="9"/>
        <color indexed="8"/>
        <rFont val="Times New Roman"/>
        <family val="1"/>
      </rPr>
      <t>7</t>
    </r>
    <r>
      <rPr>
        <b/>
        <sz val="9"/>
        <color indexed="8"/>
        <rFont val="宋体"/>
        <family val="0"/>
      </rPr>
      <t>、职业培训补贴支出</t>
    </r>
  </si>
  <si>
    <r>
      <rPr>
        <b/>
        <sz val="9"/>
        <color indexed="8"/>
        <rFont val="Times New Roman"/>
        <family val="1"/>
      </rPr>
      <t>8</t>
    </r>
    <r>
      <rPr>
        <b/>
        <sz val="9"/>
        <color indexed="8"/>
        <rFont val="宋体"/>
        <family val="0"/>
      </rPr>
      <t>、上解上级支出</t>
    </r>
  </si>
  <si>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、购买大病保险支出</t>
    </r>
  </si>
  <si>
    <r>
      <t>10</t>
    </r>
    <r>
      <rPr>
        <b/>
        <sz val="9"/>
        <color indexed="8"/>
        <rFont val="宋体"/>
        <family val="0"/>
      </rPr>
      <t>、技能提升补贴支出</t>
    </r>
  </si>
  <si>
    <r>
      <t>11</t>
    </r>
    <r>
      <rPr>
        <b/>
        <sz val="9"/>
        <color indexed="8"/>
        <rFont val="宋体"/>
        <family val="0"/>
      </rPr>
      <t>、其他支出</t>
    </r>
  </si>
  <si>
    <t>三、本年收支结余</t>
  </si>
  <si>
    <t>四、上年结余</t>
  </si>
  <si>
    <t>五、年末滚存结余</t>
  </si>
  <si>
    <t>一般公共服务支出</t>
  </si>
  <si>
    <t>教育支出</t>
  </si>
  <si>
    <t>住房保障支出</t>
  </si>
  <si>
    <t>粮油物资储备支出</t>
  </si>
  <si>
    <r>
      <rPr>
        <b/>
        <sz val="10"/>
        <rFont val="黑体"/>
        <family val="3"/>
      </rPr>
      <t>政府收支功能分类科目</t>
    </r>
  </si>
  <si>
    <r>
      <t>2</t>
    </r>
    <r>
      <rPr>
        <b/>
        <sz val="10"/>
        <rFont val="Times New Roman"/>
        <family val="1"/>
      </rPr>
      <t>020</t>
    </r>
    <r>
      <rPr>
        <b/>
        <sz val="10"/>
        <rFont val="黑体"/>
        <family val="3"/>
      </rPr>
      <t>年执行数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</si>
  <si>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</si>
  <si>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</si>
  <si>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</si>
  <si>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</si>
  <si>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</si>
  <si>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</si>
  <si>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政协事务</t>
  </si>
  <si>
    <t xml:space="preserve">      政协会议</t>
  </si>
  <si>
    <t xml:space="preserve">      参政议政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</si>
  <si>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</si>
  <si>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</si>
  <si>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</si>
  <si>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</si>
  <si>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</si>
  <si>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</si>
  <si>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</si>
  <si>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</si>
  <si>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物价管理</t>
  </si>
  <si>
    <t xml:space="preserve">      事业运行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</si>
  <si>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</si>
  <si>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</si>
  <si>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</si>
  <si>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</si>
  <si>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</si>
  <si>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</si>
  <si>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</si>
  <si>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</si>
  <si>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  协税护税</t>
  </si>
  <si>
    <t xml:space="preserve">    审计事务</t>
  </si>
  <si>
    <t xml:space="preserve">      审计业务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</si>
  <si>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</si>
  <si>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</si>
  <si>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</si>
  <si>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</si>
  <si>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</si>
  <si>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</si>
  <si>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</si>
  <si>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</si>
  <si>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</si>
  <si>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</si>
  <si>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外资管理</t>
  </si>
  <si>
    <t xml:space="preserve">      国内贸易管理</t>
  </si>
  <si>
    <t xml:space="preserve">      招商引资</t>
  </si>
  <si>
    <t xml:space="preserve">    民族事务</t>
  </si>
  <si>
    <t xml:space="preserve">      其他民族事务支出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</si>
  <si>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</si>
  <si>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</si>
  <si>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</si>
  <si>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</si>
  <si>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</si>
  <si>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</si>
  <si>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</si>
  <si>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</si>
  <si>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</si>
  <si>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</si>
  <si>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</si>
  <si>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</si>
  <si>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</si>
  <si>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</si>
  <si>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</si>
  <si>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</si>
  <si>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</si>
  <si>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</si>
  <si>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</si>
  <si>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</si>
  <si>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</si>
  <si>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</si>
  <si>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</si>
  <si>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</si>
  <si>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国防支出</t>
  </si>
  <si>
    <t xml:space="preserve">    国防动员</t>
  </si>
  <si>
    <t xml:space="preserve">      兵役征集</t>
  </si>
  <si>
    <t xml:space="preserve">      民兵</t>
  </si>
  <si>
    <t xml:space="preserve">      其他国防动员支出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</si>
  <si>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</si>
  <si>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</si>
  <si>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</si>
  <si>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</si>
  <si>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</si>
  <si>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检察监督</t>
  </si>
  <si>
    <t xml:space="preserve">    法院</t>
  </si>
  <si>
    <t xml:space="preserve">      案件审判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</si>
  <si>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</si>
  <si>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</si>
  <si>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</si>
  <si>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</si>
  <si>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</si>
  <si>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</si>
  <si>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</si>
  <si>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</si>
  <si>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</si>
  <si>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</si>
  <si>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</si>
  <si>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</si>
  <si>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</si>
  <si>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</si>
  <si>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</si>
  <si>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</si>
  <si>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</si>
  <si>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</si>
  <si>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</si>
  <si>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</si>
  <si>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</si>
  <si>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</si>
  <si>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</si>
  <si>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</si>
  <si>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</si>
  <si>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</si>
  <si>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</si>
  <si>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</si>
  <si>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</si>
  <si>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</si>
  <si>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</si>
  <si>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</si>
  <si>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</si>
  <si>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</si>
  <si>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社会科学</t>
  </si>
  <si>
    <t xml:space="preserve">      社会科学研究机构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</si>
  <si>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</si>
  <si>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</si>
  <si>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</si>
  <si>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</si>
  <si>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</si>
  <si>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</si>
  <si>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</si>
  <si>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</si>
  <si>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</si>
  <si>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</si>
  <si>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</si>
  <si>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</si>
  <si>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</si>
  <si>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</si>
  <si>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</si>
  <si>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</si>
  <si>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</si>
  <si>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</si>
  <si>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群众体育</t>
  </si>
  <si>
    <t xml:space="preserve">    广播电视</t>
  </si>
  <si>
    <t xml:space="preserve">      电视</t>
  </si>
  <si>
    <t xml:space="preserve">    其他文化旅游体育与传媒支出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</si>
  <si>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</si>
  <si>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</si>
  <si>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</si>
  <si>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</si>
  <si>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就业管理事务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</si>
  <si>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</si>
  <si>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</si>
  <si>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</si>
  <si>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</si>
  <si>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</si>
  <si>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</si>
  <si>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</si>
  <si>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</si>
  <si>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</si>
  <si>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</si>
  <si>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</si>
  <si>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</si>
  <si>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</si>
  <si>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</si>
  <si>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</si>
  <si>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</si>
  <si>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</si>
  <si>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</si>
  <si>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</si>
  <si>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</si>
  <si>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</si>
  <si>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</si>
  <si>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</si>
  <si>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</si>
  <si>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</si>
  <si>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</si>
  <si>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</si>
  <si>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</si>
  <si>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</si>
  <si>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</si>
  <si>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</si>
  <si>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</si>
  <si>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</si>
  <si>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</si>
  <si>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</si>
  <si>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</si>
  <si>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</si>
  <si>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</si>
  <si>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养老服务</t>
  </si>
  <si>
    <t xml:space="preserve">    残疾人事业</t>
  </si>
  <si>
    <t xml:space="preserve">      残疾人康复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</si>
  <si>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</si>
  <si>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</si>
  <si>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</si>
  <si>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</si>
  <si>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</si>
  <si>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</si>
  <si>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</si>
  <si>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</si>
  <si>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</si>
  <si>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</si>
  <si>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</si>
  <si>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</si>
  <si>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</si>
  <si>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</si>
  <si>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</si>
  <si>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</si>
  <si>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</si>
  <si>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财政代缴社会保险费支出</t>
  </si>
  <si>
    <t xml:space="preserve">      财政代缴城乡居民基本养老保险费支出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</si>
  <si>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</si>
  <si>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</si>
  <si>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</si>
  <si>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</si>
  <si>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公立医院</t>
  </si>
  <si>
    <t xml:space="preserve">      综合医院</t>
  </si>
  <si>
    <t xml:space="preserve">      妇幼保健医院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</si>
  <si>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</si>
  <si>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</si>
  <si>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</si>
  <si>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</si>
  <si>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</si>
  <si>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</si>
  <si>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</si>
  <si>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</si>
  <si>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</si>
  <si>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</si>
  <si>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</si>
  <si>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</si>
  <si>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</si>
  <si>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</si>
  <si>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</si>
  <si>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</si>
  <si>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</si>
  <si>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</si>
  <si>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</si>
  <si>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</si>
  <si>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</si>
  <si>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</si>
  <si>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</si>
  <si>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</si>
  <si>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</si>
  <si>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</si>
  <si>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</si>
  <si>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</si>
  <si>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</si>
  <si>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</si>
  <si>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</si>
  <si>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</si>
  <si>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</si>
  <si>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</si>
  <si>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</si>
  <si>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</si>
  <si>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自然生态保护</t>
  </si>
  <si>
    <t xml:space="preserve">      农村环境保护</t>
  </si>
  <si>
    <t xml:space="preserve">    能源节约利用</t>
  </si>
  <si>
    <t xml:space="preserve">      能源节约利用</t>
  </si>
  <si>
    <t xml:space="preserve">    循环经济</t>
  </si>
  <si>
    <t xml:space="preserve">      循环经济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</si>
  <si>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</si>
  <si>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</si>
  <si>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</si>
  <si>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</si>
  <si>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</si>
  <si>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</si>
  <si>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</si>
  <si>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</si>
  <si>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</si>
  <si>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</si>
  <si>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</si>
  <si>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</si>
  <si>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</si>
  <si>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</si>
  <si>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</si>
  <si>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</si>
  <si>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</si>
  <si>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</si>
  <si>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</si>
  <si>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</si>
  <si>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</si>
  <si>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</si>
  <si>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</si>
  <si>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</si>
  <si>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</si>
  <si>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</si>
  <si>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</si>
  <si>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森林生态效益补偿</t>
  </si>
  <si>
    <t xml:space="preserve">      动植物保护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</si>
  <si>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</si>
  <si>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</si>
  <si>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</si>
  <si>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</si>
  <si>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</si>
  <si>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</si>
  <si>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</si>
  <si>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</si>
  <si>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</si>
  <si>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</si>
  <si>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</si>
  <si>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</si>
  <si>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</si>
  <si>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</si>
  <si>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</si>
  <si>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</si>
  <si>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</si>
  <si>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</si>
  <si>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</si>
  <si>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</si>
  <si>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</si>
  <si>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公路养护</t>
  </si>
  <si>
    <t xml:space="preserve">      公路运输管理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</si>
  <si>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</si>
  <si>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</si>
  <si>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</si>
  <si>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</si>
  <si>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</si>
  <si>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车辆购置税支出</t>
  </si>
  <si>
    <t xml:space="preserve">      车辆购置税用于农村公路建设支出</t>
  </si>
  <si>
    <t xml:space="preserve">      车辆购置税其他支出</t>
  </si>
  <si>
    <t xml:space="preserve">  资源勘探工业信息等支出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</si>
  <si>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</si>
  <si>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</si>
  <si>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</si>
  <si>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</si>
  <si>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</si>
  <si>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</si>
  <si>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</si>
  <si>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</si>
  <si>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</si>
  <si>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</si>
  <si>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</si>
  <si>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</si>
  <si>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</si>
  <si>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</si>
  <si>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</si>
  <si>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</si>
  <si>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金融服务</t>
  </si>
  <si>
    <t xml:space="preserve">    金融发展支出</t>
  </si>
  <si>
    <t xml:space="preserve">      其他金融发展支出</t>
  </si>
  <si>
    <t xml:space="preserve">    其他金融支出</t>
  </si>
  <si>
    <t xml:space="preserve">      其他金融支出</t>
  </si>
  <si>
    <t xml:space="preserve">  援助其他地区支出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</si>
  <si>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</si>
  <si>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</si>
  <si>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</si>
  <si>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</si>
  <si>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</si>
  <si>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自然资源调查与确权登记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</si>
  <si>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</si>
  <si>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</si>
  <si>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</si>
  <si>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</si>
  <si>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</si>
  <si>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</si>
  <si>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老旧小区改造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</si>
  <si>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</si>
  <si>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</si>
  <si>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</si>
  <si>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</si>
  <si>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</si>
  <si>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重要商品储备</t>
  </si>
  <si>
    <t xml:space="preserve">      其他重要商品储备支出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</si>
  <si>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应急物资储备</t>
    </r>
  </si>
  <si>
    <t xml:space="preserve">  灾害防治及应急管理支出</t>
  </si>
  <si>
    <t xml:space="preserve">    应急管理事务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</si>
  <si>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</si>
  <si>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</si>
  <si>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</si>
  <si>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</si>
  <si>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消防事务</t>
  </si>
  <si>
    <t xml:space="preserve">      消防应急救援</t>
  </si>
  <si>
    <t xml:space="preserve">    自然灾害救灾及恢复重建支出</t>
  </si>
  <si>
    <t xml:space="preserve">      其他自然灾害救灾及恢复重建支出</t>
  </si>
  <si>
    <t xml:space="preserve">  债务付息支出</t>
  </si>
  <si>
    <t xml:space="preserve">    地方政府一般债务付息支出</t>
  </si>
  <si>
    <t xml:space="preserve">      地方政府一般债券付息支出</t>
  </si>
  <si>
    <r>
      <t>202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年预算数</t>
    </r>
  </si>
  <si>
    <r>
      <rPr>
        <b/>
        <sz val="10"/>
        <rFont val="宋体"/>
        <family val="0"/>
      </rPr>
      <t>比上年增长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</si>
  <si>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</si>
  <si>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其他税收收入</t>
    </r>
  </si>
  <si>
    <r>
      <rPr>
        <b/>
        <sz val="10"/>
        <rFont val="宋体"/>
        <family val="0"/>
      </rPr>
      <t>二十一、预备费</t>
    </r>
  </si>
  <si>
    <r>
      <rPr>
        <b/>
        <sz val="10"/>
        <rFont val="宋体"/>
        <family val="0"/>
      </rPr>
      <t>二十二、债务付息支出</t>
    </r>
  </si>
  <si>
    <r>
      <rPr>
        <b/>
        <sz val="10"/>
        <rFont val="宋体"/>
        <family val="0"/>
      </rPr>
      <t>二十三、其他</t>
    </r>
  </si>
  <si>
    <r>
      <t>20</t>
    </r>
    <r>
      <rPr>
        <b/>
        <sz val="10"/>
        <rFont val="Times New Roman"/>
        <family val="1"/>
      </rPr>
      <t>21</t>
    </r>
    <r>
      <rPr>
        <b/>
        <sz val="10"/>
        <rFont val="宋体"/>
        <family val="0"/>
      </rPr>
      <t>年预算数</t>
    </r>
  </si>
  <si>
    <t>人防事务中心下划相应安排支出增加</t>
  </si>
  <si>
    <t>预计中央大气、水污染防治资金等上级转移减少</t>
  </si>
  <si>
    <t>预计乡村振兴上级转移支付、农村公路建设等支出减少</t>
  </si>
  <si>
    <t>预计中央车辆购置税补助农村公路、国三柴油货车淘汰补贴、成品油价格补贴等上级转移支付减少</t>
  </si>
  <si>
    <t>实际执行中转列其他相关科目</t>
  </si>
  <si>
    <t>预计增人增资、退休一次性补助及综合考核资金</t>
  </si>
  <si>
    <r>
      <rPr>
        <sz val="9"/>
        <rFont val="宋体"/>
        <family val="0"/>
      </rPr>
      <t>说明：科技、环保、交通、农林水、商业服务业、住房保障和自然资源海洋气象等支出受上级转移支付影响较大，在财力预计中，转移支付暂按上年下达数的</t>
    </r>
    <r>
      <rPr>
        <sz val="9"/>
        <rFont val="Times New Roman"/>
        <family val="1"/>
      </rPr>
      <t>80%</t>
    </r>
    <r>
      <rPr>
        <sz val="9"/>
        <rFont val="宋体"/>
        <family val="0"/>
      </rPr>
      <t>左右进行预计，因此，部分科目的预算支出较上年执行数上下波动幅度较大，待年度执行过程中，将根据上级转移支付实际拨付情况，向区人大常委会及时汇报。</t>
    </r>
  </si>
  <si>
    <r>
      <t>2</t>
    </r>
    <r>
      <rPr>
        <b/>
        <sz val="10"/>
        <rFont val="Times New Roman"/>
        <family val="1"/>
      </rPr>
      <t>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执行数</t>
    </r>
  </si>
  <si>
    <r>
      <t>2</t>
    </r>
    <r>
      <rPr>
        <b/>
        <sz val="10"/>
        <rFont val="Times New Roman"/>
        <family val="1"/>
      </rPr>
      <t>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</si>
  <si>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比上年增</t>
    </r>
    <r>
      <rPr>
        <b/>
        <sz val="10"/>
        <rFont val="宋体"/>
        <family val="0"/>
      </rPr>
      <t>长</t>
    </r>
    <r>
      <rPr>
        <b/>
        <sz val="10"/>
        <rFont val="Times New Roman"/>
        <family val="1"/>
      </rPr>
      <t>%</t>
    </r>
  </si>
  <si>
    <r>
      <rPr>
        <b/>
        <sz val="10"/>
        <rFont val="宋体"/>
        <family val="0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国有土地收益基金收入</t>
    </r>
  </si>
  <si>
    <r>
      <rPr>
        <b/>
        <sz val="10"/>
        <rFont val="宋体"/>
        <family val="0"/>
      </rPr>
      <t>一、文化旅游体育与传媒支出</t>
    </r>
  </si>
  <si>
    <r>
      <rPr>
        <b/>
        <sz val="10"/>
        <rFont val="宋体"/>
        <family val="0"/>
      </rPr>
      <t>二、农业土地开发资金收入</t>
    </r>
  </si>
  <si>
    <r>
      <rPr>
        <b/>
        <sz val="10"/>
        <rFont val="宋体"/>
        <family val="0"/>
      </rPr>
      <t>国家电影事业发展专项</t>
    </r>
  </si>
  <si>
    <r>
      <rPr>
        <b/>
        <sz val="10"/>
        <rFont val="宋体"/>
        <family val="0"/>
      </rPr>
      <t>三、国有土地使用权出让收入</t>
    </r>
  </si>
  <si>
    <r>
      <rPr>
        <b/>
        <sz val="10"/>
        <rFont val="宋体"/>
        <family val="0"/>
      </rPr>
      <t>旅游发展基金</t>
    </r>
  </si>
  <si>
    <r>
      <rPr>
        <b/>
        <sz val="10"/>
        <rFont val="宋体"/>
        <family val="0"/>
      </rPr>
      <t>四、彩票公益金收入</t>
    </r>
  </si>
  <si>
    <r>
      <rPr>
        <b/>
        <sz val="10"/>
        <rFont val="宋体"/>
        <family val="0"/>
      </rPr>
      <t>二、社会保障和就业支出</t>
    </r>
  </si>
  <si>
    <r>
      <rPr>
        <b/>
        <sz val="10"/>
        <rFont val="宋体"/>
        <family val="0"/>
      </rPr>
      <t>五、城市基础设施配套费收入</t>
    </r>
  </si>
  <si>
    <r>
      <rPr>
        <b/>
        <sz val="10"/>
        <rFont val="宋体"/>
        <family val="0"/>
      </rPr>
      <t>大中型水库移民后期扶持基金支出</t>
    </r>
  </si>
  <si>
    <r>
      <rPr>
        <b/>
        <sz val="10"/>
        <rFont val="宋体"/>
        <family val="0"/>
      </rPr>
      <t>六、污水处理费收入</t>
    </r>
  </si>
  <si>
    <r>
      <rPr>
        <b/>
        <sz val="10"/>
        <rFont val="宋体"/>
        <family val="0"/>
      </rPr>
      <t>三、城乡社区支出</t>
    </r>
  </si>
  <si>
    <r>
      <rPr>
        <b/>
        <sz val="10"/>
        <rFont val="宋体"/>
        <family val="0"/>
      </rPr>
      <t>国有土地使用权出让收入安排的支出</t>
    </r>
  </si>
  <si>
    <r>
      <rPr>
        <b/>
        <sz val="10"/>
        <rFont val="宋体"/>
        <family val="0"/>
      </rPr>
      <t>国有土地收益基金支出</t>
    </r>
  </si>
  <si>
    <r>
      <rPr>
        <b/>
        <sz val="10"/>
        <rFont val="宋体"/>
        <family val="0"/>
      </rPr>
      <t>农业土地开发资金安排的支出</t>
    </r>
  </si>
  <si>
    <r>
      <rPr>
        <b/>
        <sz val="10"/>
        <rFont val="宋体"/>
        <family val="0"/>
      </rPr>
      <t>城市基础设施配套费安排的支出</t>
    </r>
  </si>
  <si>
    <r>
      <rPr>
        <b/>
        <sz val="10"/>
        <rFont val="宋体"/>
        <family val="0"/>
      </rPr>
      <t>污水处理费安排的支出</t>
    </r>
  </si>
  <si>
    <r>
      <rPr>
        <b/>
        <sz val="10"/>
        <rFont val="宋体"/>
        <family val="0"/>
      </rPr>
      <t>土地储备专项债券收入安排的支出</t>
    </r>
  </si>
  <si>
    <r>
      <rPr>
        <b/>
        <sz val="10"/>
        <rFont val="宋体"/>
        <family val="0"/>
      </rPr>
      <t>棚户区改造专项债券收入安排的支出</t>
    </r>
  </si>
  <si>
    <r>
      <rPr>
        <b/>
        <sz val="10"/>
        <rFont val="宋体"/>
        <family val="0"/>
      </rPr>
      <t>国有土地使用权出让收入对应专项债务收入安排的支出</t>
    </r>
  </si>
  <si>
    <r>
      <rPr>
        <b/>
        <sz val="10"/>
        <rFont val="宋体"/>
        <family val="0"/>
      </rPr>
      <t>四、其他支出</t>
    </r>
  </si>
  <si>
    <r>
      <t xml:space="preserve"> </t>
    </r>
    <r>
      <rPr>
        <b/>
        <sz val="10"/>
        <rFont val="宋体"/>
        <family val="0"/>
      </rPr>
      <t>其他地方自行试点项目收益专项债券收入安排的支出</t>
    </r>
  </si>
  <si>
    <r>
      <rPr>
        <b/>
        <sz val="10"/>
        <rFont val="宋体"/>
        <family val="0"/>
      </rPr>
      <t>彩票公益金安排的支出</t>
    </r>
  </si>
  <si>
    <r>
      <rPr>
        <b/>
        <sz val="10"/>
        <rFont val="宋体"/>
        <family val="0"/>
      </rPr>
      <t>五、债务付息支出</t>
    </r>
  </si>
  <si>
    <r>
      <rPr>
        <b/>
        <sz val="10"/>
        <rFont val="宋体"/>
        <family val="0"/>
      </rPr>
      <t>转移性收入</t>
    </r>
  </si>
  <si>
    <r>
      <rPr>
        <b/>
        <sz val="10"/>
        <rFont val="宋体"/>
        <family val="0"/>
      </rPr>
      <t>转移性支出</t>
    </r>
  </si>
  <si>
    <t>政府性基金转移支出</t>
  </si>
  <si>
    <t xml:space="preserve">  地方政府新增专项债务转贷收入</t>
  </si>
  <si>
    <r>
      <rPr>
        <b/>
        <sz val="10"/>
        <rFont val="宋体"/>
        <family val="0"/>
      </rPr>
      <t>政府性基金上解支出</t>
    </r>
  </si>
  <si>
    <r>
      <rPr>
        <b/>
        <sz val="10"/>
        <rFont val="宋体"/>
        <family val="0"/>
      </rPr>
      <t>调出资金</t>
    </r>
  </si>
  <si>
    <t>上年结转收入</t>
  </si>
  <si>
    <t>地方政府专项债务还本支出</t>
  </si>
  <si>
    <t>单位：万元</t>
  </si>
  <si>
    <r>
      <rPr>
        <b/>
        <sz val="10"/>
        <rFont val="宋体"/>
        <family val="0"/>
      </rPr>
      <t>二、产权转让收入</t>
    </r>
  </si>
  <si>
    <r>
      <rPr>
        <b/>
        <sz val="10"/>
        <rFont val="宋体"/>
        <family val="0"/>
      </rPr>
      <t>国有独资企业产权转让收入</t>
    </r>
  </si>
  <si>
    <r>
      <t xml:space="preserve">  </t>
    </r>
    <r>
      <rPr>
        <b/>
        <sz val="10"/>
        <rFont val="宋体"/>
        <family val="0"/>
      </rPr>
      <t>转移性支出</t>
    </r>
  </si>
  <si>
    <t>合   计</t>
  </si>
  <si>
    <r>
      <t>8</t>
    </r>
    <r>
      <rPr>
        <b/>
        <sz val="9"/>
        <color indexed="8"/>
        <rFont val="宋体"/>
        <family val="0"/>
      </rPr>
      <t>、委托投资收益</t>
    </r>
  </si>
  <si>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、稳定岗位补贴支出</t>
    </r>
  </si>
  <si>
    <r>
      <rPr>
        <b/>
        <sz val="9"/>
        <color indexed="8"/>
        <rFont val="Times New Roman"/>
        <family val="1"/>
      </rPr>
      <t>10</t>
    </r>
    <r>
      <rPr>
        <b/>
        <sz val="9"/>
        <color indexed="8"/>
        <rFont val="宋体"/>
        <family val="0"/>
      </rPr>
      <t>、技能提升补贴支出</t>
    </r>
  </si>
  <si>
    <r>
      <t>2021</t>
    </r>
    <r>
      <rPr>
        <b/>
        <sz val="10"/>
        <rFont val="黑体"/>
        <family val="3"/>
      </rPr>
      <t>年预算数</t>
    </r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</si>
  <si>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</si>
  <si>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</si>
  <si>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</si>
  <si>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</si>
  <si>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</si>
  <si>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</si>
  <si>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</si>
  <si>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</si>
  <si>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</si>
  <si>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</si>
  <si>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  参政议政（政协事务）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</si>
  <si>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</si>
  <si>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</si>
  <si>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</si>
  <si>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</si>
  <si>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</si>
  <si>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</si>
  <si>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</si>
  <si>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</si>
  <si>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</si>
  <si>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</si>
  <si>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</si>
  <si>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</si>
  <si>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日常经济运行调节</t>
  </si>
  <si>
    <t xml:space="preserve">    物价管理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</si>
  <si>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</si>
  <si>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</si>
  <si>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</si>
  <si>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</si>
  <si>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统计管理</t>
  </si>
  <si>
    <t xml:space="preserve">    专项普查活动</t>
  </si>
  <si>
    <t xml:space="preserve">    统计抽样调查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</si>
  <si>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</si>
  <si>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</si>
  <si>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</si>
  <si>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</si>
  <si>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</si>
  <si>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 xml:space="preserve">    财政委托业务支出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</si>
  <si>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</si>
  <si>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</si>
  <si>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</si>
  <si>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</si>
  <si>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</si>
  <si>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</si>
  <si>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</si>
  <si>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</si>
  <si>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</si>
  <si>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</si>
  <si>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派驻派出机构</t>
  </si>
  <si>
    <t xml:space="preserve">    巡视工作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</si>
  <si>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</si>
  <si>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</si>
  <si>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</si>
  <si>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对外贸易管理</t>
  </si>
  <si>
    <t xml:space="preserve">    外资管理</t>
  </si>
  <si>
    <t xml:space="preserve">    国内贸易管理</t>
  </si>
  <si>
    <t xml:space="preserve">    招商引资</t>
  </si>
  <si>
    <t xml:space="preserve">  档案事务</t>
  </si>
  <si>
    <t xml:space="preserve">    档案馆</t>
  </si>
  <si>
    <t xml:space="preserve">  民主党派及工商联事务</t>
  </si>
  <si>
    <t xml:space="preserve">    一般行政管理事务（民主党派及工商联事务）</t>
  </si>
  <si>
    <t xml:space="preserve">    参政议政（民主党派及工商联事务）</t>
  </si>
  <si>
    <t xml:space="preserve">  群众团体事务</t>
  </si>
  <si>
    <t xml:space="preserve">    行政运行（群众团体事务）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</si>
  <si>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</si>
  <si>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</si>
  <si>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</si>
  <si>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</si>
  <si>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</si>
  <si>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</si>
  <si>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</si>
  <si>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</si>
  <si>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</si>
  <si>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</si>
  <si>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</si>
  <si>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</si>
  <si>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</si>
  <si>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</si>
  <si>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</si>
  <si>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</si>
  <si>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</si>
  <si>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</si>
  <si>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</si>
  <si>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</si>
  <si>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</si>
  <si>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</si>
  <si>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</si>
  <si>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</si>
  <si>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</si>
  <si>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</si>
  <si>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</si>
  <si>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</si>
  <si>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</si>
  <si>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</si>
  <si>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</si>
  <si>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质量安全监管</t>
  </si>
  <si>
    <t xml:space="preserve">    食品安全监管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</si>
  <si>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</si>
  <si>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</si>
  <si>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</si>
  <si>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</si>
  <si>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</si>
  <si>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</si>
  <si>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民兵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</si>
  <si>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</si>
  <si>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</si>
  <si>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</si>
  <si>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</si>
  <si>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执法办案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</si>
  <si>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</si>
  <si>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</si>
  <si>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</si>
  <si>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</si>
  <si>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</si>
  <si>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</si>
  <si>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</si>
  <si>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</si>
  <si>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</si>
  <si>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</si>
  <si>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</si>
  <si>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</si>
  <si>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普法宣传</t>
  </si>
  <si>
    <t xml:space="preserve">    律师管理</t>
  </si>
  <si>
    <t xml:space="preserve">    公共法律援助</t>
  </si>
  <si>
    <t xml:space="preserve">    社区矫正</t>
  </si>
  <si>
    <t xml:space="preserve">    其他司法支出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</si>
  <si>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</si>
  <si>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</si>
  <si>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</si>
  <si>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</si>
  <si>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</si>
  <si>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</si>
  <si>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</si>
  <si>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</si>
  <si>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</si>
  <si>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中等职业教育</t>
  </si>
  <si>
    <t xml:space="preserve">  成人教育</t>
  </si>
  <si>
    <t xml:space="preserve">    成人高等教育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</si>
  <si>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</si>
  <si>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</si>
  <si>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</si>
  <si>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</si>
  <si>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</si>
  <si>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</si>
  <si>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</si>
  <si>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</si>
  <si>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</si>
  <si>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</si>
  <si>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</si>
  <si>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</si>
  <si>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</si>
  <si>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</si>
  <si>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</si>
  <si>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</si>
  <si>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</si>
  <si>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</si>
  <si>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社会科学</t>
  </si>
  <si>
    <t xml:space="preserve">    社会科学研究机构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</si>
  <si>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</si>
  <si>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</si>
  <si>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</si>
  <si>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</si>
  <si>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</si>
  <si>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</si>
  <si>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</si>
  <si>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</si>
  <si>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</si>
  <si>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</si>
  <si>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</si>
  <si>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</si>
  <si>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</si>
  <si>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</si>
  <si>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群众文化</t>
  </si>
  <si>
    <t xml:space="preserve">    文化和旅游市场管理</t>
  </si>
  <si>
    <t xml:space="preserve">    旅游宣传</t>
  </si>
  <si>
    <t xml:space="preserve">  文物</t>
  </si>
  <si>
    <t xml:space="preserve">    文物保护</t>
  </si>
  <si>
    <t xml:space="preserve">  体育</t>
  </si>
  <si>
    <t xml:space="preserve">    行政运行（体育）</t>
  </si>
  <si>
    <t xml:space="preserve">  广播电视</t>
  </si>
  <si>
    <t xml:space="preserve">  其他文化旅游体育与传媒支出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</si>
  <si>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</si>
  <si>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</si>
  <si>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</si>
  <si>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</si>
  <si>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</si>
  <si>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</si>
  <si>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</si>
  <si>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</si>
  <si>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劳动关系和维权</t>
  </si>
  <si>
    <t xml:space="preserve">    引进人才费用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</si>
  <si>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</si>
  <si>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</si>
  <si>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</si>
  <si>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</si>
  <si>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</si>
  <si>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</si>
  <si>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</si>
  <si>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</si>
  <si>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</si>
  <si>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</si>
  <si>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</si>
  <si>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</si>
  <si>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</si>
  <si>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</si>
  <si>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</si>
  <si>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</si>
  <si>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</si>
  <si>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</si>
  <si>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</si>
  <si>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</si>
  <si>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</si>
  <si>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</si>
  <si>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</si>
  <si>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</si>
  <si>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</si>
  <si>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</si>
  <si>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</si>
  <si>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</si>
  <si>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</si>
  <si>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</si>
  <si>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</si>
  <si>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</si>
  <si>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</si>
  <si>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</si>
  <si>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</si>
  <si>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</si>
  <si>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</si>
  <si>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</si>
  <si>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</si>
  <si>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</si>
  <si>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</si>
  <si>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</si>
  <si>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</si>
  <si>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</si>
  <si>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</si>
  <si>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</si>
  <si>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</si>
  <si>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</si>
  <si>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</si>
  <si>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</si>
  <si>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</si>
  <si>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</si>
  <si>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退役军人管理事务</t>
  </si>
  <si>
    <t xml:space="preserve">    拥军优属</t>
  </si>
  <si>
    <t xml:space="preserve">  财政代缴社会保险费支出</t>
  </si>
  <si>
    <t xml:space="preserve">    财政代缴城乡居民基本养老保险费支出</t>
  </si>
  <si>
    <t xml:space="preserve">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</si>
  <si>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</si>
  <si>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</si>
  <si>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</si>
  <si>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</si>
  <si>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公立医院</t>
  </si>
  <si>
    <t xml:space="preserve">    综合医院</t>
  </si>
  <si>
    <t xml:space="preserve">    妇幼保健医院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</si>
  <si>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</si>
  <si>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</si>
  <si>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</si>
  <si>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</si>
  <si>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</si>
  <si>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</si>
  <si>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</si>
  <si>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</si>
  <si>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</si>
  <si>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</si>
  <si>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</si>
  <si>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</si>
  <si>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</si>
  <si>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</si>
  <si>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</si>
  <si>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</si>
  <si>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</si>
  <si>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</si>
  <si>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</si>
  <si>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</si>
  <si>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</si>
  <si>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</si>
  <si>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</si>
  <si>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</si>
  <si>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</si>
  <si>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</si>
  <si>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</si>
  <si>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</si>
  <si>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信息化建设</t>
  </si>
  <si>
    <t xml:space="preserve">    医疗保障政策管理</t>
  </si>
  <si>
    <t xml:space="preserve">  老龄卫生健康事务</t>
  </si>
  <si>
    <t xml:space="preserve">    老龄卫生健康事务</t>
  </si>
  <si>
    <t xml:space="preserve">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</si>
  <si>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</si>
  <si>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</si>
  <si>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</si>
  <si>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</si>
  <si>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环境监测与监察</t>
  </si>
  <si>
    <t xml:space="preserve">    其他环境监测与监察支出</t>
  </si>
  <si>
    <t xml:space="preserve">  能源节约利用</t>
  </si>
  <si>
    <t xml:space="preserve">  污染减排</t>
  </si>
  <si>
    <t xml:space="preserve">    清洁生产专项支出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</si>
  <si>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</si>
  <si>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</si>
  <si>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</si>
  <si>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</si>
  <si>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工程建设管理</t>
  </si>
  <si>
    <t xml:space="preserve">    其他城乡社区管理事务支出</t>
  </si>
  <si>
    <t xml:space="preserve">  城乡社区环境卫生</t>
  </si>
  <si>
    <t xml:space="preserve">  其他城乡社区支出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</si>
  <si>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</si>
  <si>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</si>
  <si>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</si>
  <si>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</si>
  <si>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</si>
  <si>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</si>
  <si>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</si>
  <si>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</si>
  <si>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行业业务管理</t>
  </si>
  <si>
    <t xml:space="preserve">    农业生产发展</t>
  </si>
  <si>
    <t xml:space="preserve">    农村社会事业</t>
  </si>
  <si>
    <t xml:space="preserve">    农村道路建设</t>
  </si>
  <si>
    <t xml:space="preserve">    对高校毕业生到基层任职补助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</si>
  <si>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</si>
  <si>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</si>
  <si>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</si>
  <si>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</si>
  <si>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森林资源培育</t>
  </si>
  <si>
    <t xml:space="preserve">    技术推广与转化</t>
  </si>
  <si>
    <t xml:space="preserve">    林业草原防灾减灾</t>
  </si>
  <si>
    <t xml:space="preserve">  水利</t>
  </si>
  <si>
    <t xml:space="preserve">    行政运行（水利）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</si>
  <si>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</si>
  <si>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</si>
  <si>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</si>
  <si>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防汛</t>
  </si>
  <si>
    <t xml:space="preserve">    江河湖库水系综合整治</t>
  </si>
  <si>
    <t xml:space="preserve">    农村人畜饮水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</si>
  <si>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</si>
  <si>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</si>
  <si>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</si>
  <si>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</si>
  <si>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</si>
  <si>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</si>
  <si>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</si>
  <si>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  创业担保贷款贴息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</si>
  <si>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</si>
  <si>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</si>
  <si>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</si>
  <si>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</si>
  <si>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交通运输信息化建设</t>
  </si>
  <si>
    <t xml:space="preserve">    公路和运输安全</t>
  </si>
  <si>
    <t>资源勘探工业信息等支出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</si>
  <si>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</si>
  <si>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</si>
  <si>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</si>
  <si>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</si>
  <si>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</si>
  <si>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</si>
  <si>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</si>
  <si>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</si>
  <si>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</si>
  <si>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</si>
  <si>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其他商业流通事务支出</t>
  </si>
  <si>
    <t>金融支出</t>
  </si>
  <si>
    <t xml:space="preserve">  金融部门行政支出</t>
  </si>
  <si>
    <t xml:space="preserve">    行政运行（金融部门行政支出）</t>
  </si>
  <si>
    <t xml:space="preserve">    一般行政管理事务（金融部门行政支出）</t>
  </si>
  <si>
    <t xml:space="preserve">  金融部门监管支出</t>
  </si>
  <si>
    <t xml:space="preserve">    金融服务</t>
  </si>
  <si>
    <t>援助其他地区支出</t>
  </si>
  <si>
    <t xml:space="preserve">  其他支出（援助其他地区支出）</t>
  </si>
  <si>
    <t xml:space="preserve">    其他支出（援助其他地区支出）</t>
  </si>
  <si>
    <t>自然资源海洋气象等支出</t>
  </si>
  <si>
    <t xml:space="preserve">  自然资源事务</t>
  </si>
  <si>
    <t xml:space="preserve">    行政运行（国土资源事务）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</si>
  <si>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</si>
  <si>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</si>
  <si>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</si>
  <si>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自然资源调查与确权登记</t>
  </si>
  <si>
    <t xml:space="preserve">    其他自然资源事务支出</t>
  </si>
  <si>
    <t xml:space="preserve">  其他自然资源海洋气象等支出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</si>
  <si>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</si>
  <si>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</si>
  <si>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</si>
  <si>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</si>
  <si>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粮油物资事务</t>
  </si>
  <si>
    <t xml:space="preserve">    行政运行（粮油事务）</t>
  </si>
  <si>
    <t xml:space="preserve">    一般行政管理事务（粮油事务）</t>
  </si>
  <si>
    <t xml:space="preserve">  重要商品储备</t>
  </si>
  <si>
    <t xml:space="preserve">    应急物资储备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</si>
  <si>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</si>
  <si>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</si>
  <si>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</si>
  <si>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</si>
  <si>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</si>
  <si>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</si>
  <si>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</si>
  <si>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消防事务</t>
  </si>
  <si>
    <t xml:space="preserve">    消防应急救援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</si>
  <si>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</si>
  <si>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</si>
  <si>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</si>
  <si>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</si>
  <si>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</si>
  <si>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</si>
  <si>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债务付息支出</t>
  </si>
  <si>
    <t xml:space="preserve">  地方政府一般债务付息支出</t>
  </si>
  <si>
    <t xml:space="preserve">    地方政府一般债券付息支出</t>
  </si>
  <si>
    <r>
      <rPr>
        <b/>
        <sz val="10"/>
        <rFont val="黑体"/>
        <family val="3"/>
      </rPr>
      <t>附表</t>
    </r>
    <r>
      <rPr>
        <b/>
        <sz val="10"/>
        <rFont val="Times New Roman"/>
        <family val="1"/>
      </rPr>
      <t>6</t>
    </r>
  </si>
  <si>
    <r>
      <rPr>
        <b/>
        <sz val="10"/>
        <rFont val="黑体"/>
        <family val="3"/>
      </rPr>
      <t>项</t>
    </r>
    <r>
      <rPr>
        <b/>
        <sz val="10"/>
        <rFont val="Times New Roman"/>
        <family val="1"/>
      </rPr>
      <t xml:space="preserve">     </t>
    </r>
    <r>
      <rPr>
        <b/>
        <sz val="10"/>
        <rFont val="黑体"/>
        <family val="3"/>
      </rPr>
      <t>目</t>
    </r>
  </si>
  <si>
    <r>
      <rPr>
        <b/>
        <sz val="10"/>
        <rFont val="黑体"/>
        <family val="3"/>
      </rPr>
      <t>预算安排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（人数</t>
    </r>
    <r>
      <rPr>
        <b/>
        <sz val="10"/>
        <rFont val="Times New Roman"/>
        <family val="1"/>
      </rPr>
      <t>*</t>
    </r>
    <r>
      <rPr>
        <b/>
        <sz val="10"/>
        <rFont val="黑体"/>
        <family val="3"/>
      </rPr>
      <t>标准）</t>
    </r>
  </si>
  <si>
    <r>
      <rPr>
        <b/>
        <sz val="10"/>
        <color indexed="8"/>
        <rFont val="黑体"/>
        <family val="3"/>
      </rPr>
      <t>备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黑体"/>
        <family val="3"/>
      </rPr>
      <t>注</t>
    </r>
  </si>
  <si>
    <r>
      <rPr>
        <b/>
        <sz val="10"/>
        <rFont val="黑体"/>
        <family val="3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计</t>
    </r>
  </si>
  <si>
    <r>
      <rPr>
        <b/>
        <sz val="10"/>
        <rFont val="宋体"/>
        <family val="0"/>
      </rPr>
      <t>一、保工资</t>
    </r>
  </si>
  <si>
    <r>
      <t>1</t>
    </r>
    <r>
      <rPr>
        <b/>
        <sz val="10"/>
        <rFont val="宋体"/>
        <family val="0"/>
      </rPr>
      <t>、工资性支出</t>
    </r>
  </si>
  <si>
    <r>
      <rPr>
        <b/>
        <sz val="10"/>
        <color indexed="8"/>
        <rFont val="宋体"/>
        <family val="0"/>
      </rPr>
      <t>按照人数及人均工资标准计算，包含特岗津贴、离休人员费用</t>
    </r>
  </si>
  <si>
    <r>
      <t>2</t>
    </r>
    <r>
      <rPr>
        <b/>
        <sz val="10"/>
        <rFont val="宋体"/>
        <family val="0"/>
      </rPr>
      <t>、社会保险缴费等支出</t>
    </r>
  </si>
  <si>
    <r>
      <rPr>
        <b/>
        <sz val="10"/>
        <color indexed="8"/>
        <rFont val="宋体"/>
        <family val="0"/>
      </rPr>
      <t>社保缴费、公积金、职工福利费等</t>
    </r>
  </si>
  <si>
    <r>
      <rPr>
        <b/>
        <sz val="10"/>
        <rFont val="宋体"/>
        <family val="0"/>
      </rPr>
      <t>二、保运转</t>
    </r>
  </si>
  <si>
    <r>
      <t>1.</t>
    </r>
    <r>
      <rPr>
        <b/>
        <sz val="10"/>
        <rFont val="宋体"/>
        <family val="0"/>
      </rPr>
      <t>行政、公检法部门</t>
    </r>
  </si>
  <si>
    <r>
      <rPr>
        <b/>
        <sz val="10"/>
        <color indexed="8"/>
        <rFont val="宋体"/>
        <family val="0"/>
      </rPr>
      <t>按照统一标准计算</t>
    </r>
  </si>
  <si>
    <r>
      <t>2.</t>
    </r>
    <r>
      <rPr>
        <b/>
        <sz val="10"/>
        <rFont val="宋体"/>
        <family val="0"/>
      </rPr>
      <t>其他部门</t>
    </r>
  </si>
  <si>
    <r>
      <rPr>
        <b/>
        <sz val="10"/>
        <rFont val="宋体"/>
        <family val="0"/>
      </rPr>
      <t>三、保基本民生</t>
    </r>
  </si>
  <si>
    <r>
      <rPr>
        <b/>
        <sz val="10"/>
        <rFont val="宋体"/>
        <family val="0"/>
      </rPr>
      <t>（一）扶贫支出</t>
    </r>
  </si>
  <si>
    <r>
      <rPr>
        <b/>
        <sz val="10"/>
        <color indexed="8"/>
        <rFont val="宋体"/>
        <family val="0"/>
      </rPr>
      <t>按照标准计算</t>
    </r>
  </si>
  <si>
    <r>
      <rPr>
        <b/>
        <sz val="10"/>
        <rFont val="宋体"/>
        <family val="0"/>
      </rPr>
      <t>（二）教育经费支出</t>
    </r>
  </si>
  <si>
    <r>
      <rPr>
        <b/>
        <sz val="10"/>
        <color indexed="8"/>
        <rFont val="宋体"/>
        <family val="0"/>
      </rPr>
      <t>主要为生均公用经费、学生资助等</t>
    </r>
  </si>
  <si>
    <r>
      <rPr>
        <b/>
        <sz val="10"/>
        <rFont val="宋体"/>
        <family val="0"/>
      </rPr>
      <t>（三）文化支出</t>
    </r>
  </si>
  <si>
    <r>
      <rPr>
        <b/>
        <sz val="10"/>
        <color indexed="8"/>
        <rFont val="宋体"/>
        <family val="0"/>
      </rPr>
      <t>农村文化建设，按标准计算</t>
    </r>
  </si>
  <si>
    <r>
      <rPr>
        <b/>
        <sz val="10"/>
        <rFont val="宋体"/>
        <family val="0"/>
      </rPr>
      <t>（四）社会保障支出</t>
    </r>
  </si>
  <si>
    <r>
      <rPr>
        <b/>
        <sz val="10"/>
        <color indexed="8"/>
        <rFont val="宋体"/>
        <family val="0"/>
      </rPr>
      <t>主要为城乡低保、城乡养老、孤儿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生活保障</t>
    </r>
  </si>
  <si>
    <r>
      <rPr>
        <b/>
        <sz val="10"/>
        <color indexed="8"/>
        <rFont val="宋体"/>
        <family val="0"/>
      </rPr>
      <t>（五）卫生健康支出</t>
    </r>
  </si>
  <si>
    <r>
      <rPr>
        <b/>
        <sz val="10"/>
        <color indexed="8"/>
        <rFont val="宋体"/>
        <family val="0"/>
      </rPr>
      <t>主要为城乡医保、基本公卫</t>
    </r>
  </si>
  <si>
    <r>
      <rPr>
        <b/>
        <sz val="10"/>
        <color indexed="8"/>
        <rFont val="宋体"/>
        <family val="0"/>
      </rPr>
      <t>（六）村级支出</t>
    </r>
  </si>
  <si>
    <r>
      <rPr>
        <b/>
        <sz val="10"/>
        <rFont val="宋体"/>
        <family val="0"/>
      </rPr>
      <t>（七）其他基本民生支出</t>
    </r>
  </si>
  <si>
    <r>
      <rPr>
        <b/>
        <sz val="10"/>
        <color indexed="8"/>
        <rFont val="宋体"/>
        <family val="0"/>
      </rPr>
      <t>按照人均标准计算</t>
    </r>
  </si>
  <si>
    <r>
      <rPr>
        <b/>
        <sz val="10"/>
        <color indexed="8"/>
        <rFont val="宋体"/>
        <family val="0"/>
      </rPr>
      <t>注：保基本民生支出均按照国家、省规定标准计算，人数按照相关统计口径核定。不含省、市、区自行出台民生政策。</t>
    </r>
  </si>
  <si>
    <t>经济科目分类代码</t>
  </si>
  <si>
    <t>科目名称</t>
  </si>
  <si>
    <t>基本支出</t>
  </si>
  <si>
    <t>类</t>
  </si>
  <si>
    <t>款</t>
  </si>
  <si>
    <t>**</t>
  </si>
  <si>
    <t>1</t>
  </si>
  <si>
    <t>合计</t>
  </si>
  <si>
    <t>301</t>
  </si>
  <si>
    <t>工资福利支出</t>
  </si>
  <si>
    <t xml:space="preserve">  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</si>
  <si>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</si>
  <si>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</si>
  <si>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</si>
  <si>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</si>
  <si>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</si>
  <si>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</si>
  <si>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</si>
  <si>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</si>
  <si>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</si>
  <si>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</si>
  <si>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</si>
  <si>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</si>
  <si>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</si>
  <si>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</si>
  <si>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</si>
  <si>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</si>
  <si>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</si>
  <si>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其他社会保障缴费1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</si>
  <si>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</si>
  <si>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</si>
  <si>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</si>
  <si>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</si>
  <si>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</si>
  <si>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</si>
  <si>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</si>
  <si>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</si>
  <si>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</si>
  <si>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</si>
  <si>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</si>
  <si>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</si>
  <si>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</si>
  <si>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</si>
  <si>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</si>
  <si>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</si>
  <si>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</si>
  <si>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</si>
  <si>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</si>
  <si>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</si>
  <si>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</si>
  <si>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</si>
  <si>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</si>
  <si>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</si>
  <si>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</si>
  <si>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</si>
  <si>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</si>
  <si>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</si>
  <si>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</si>
  <si>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</si>
  <si>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</si>
  <si>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</si>
  <si>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</si>
  <si>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</si>
  <si>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</si>
  <si>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</si>
  <si>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</si>
  <si>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</si>
  <si>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</si>
  <si>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</si>
  <si>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</si>
  <si>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</si>
  <si>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</si>
  <si>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</si>
  <si>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</si>
  <si>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</si>
  <si>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</si>
  <si>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</si>
  <si>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</si>
  <si>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</si>
  <si>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</si>
  <si>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退职(役)费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</si>
  <si>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</si>
  <si>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</si>
  <si>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</si>
  <si>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</si>
  <si>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</si>
  <si>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</si>
  <si>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</si>
  <si>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</si>
  <si>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</si>
  <si>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</si>
  <si>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</si>
  <si>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</si>
  <si>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</si>
  <si>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</si>
  <si>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</si>
  <si>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项目</t>
  </si>
  <si>
    <r>
      <t>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预算数</t>
    </r>
  </si>
  <si>
    <t>四、彩票公益金安排的支出</t>
  </si>
  <si>
    <r>
      <t>2021</t>
    </r>
    <r>
      <rPr>
        <b/>
        <sz val="22"/>
        <rFont val="方正小标宋简体"/>
        <family val="4"/>
      </rPr>
      <t>年政府性基金转移支付预算表</t>
    </r>
  </si>
  <si>
    <t>2021年政府性基金转移支付预算表</t>
  </si>
  <si>
    <r>
      <rPr>
        <b/>
        <sz val="20"/>
        <color indexed="8"/>
        <rFont val="方正小标宋简体"/>
        <family val="4"/>
      </rPr>
      <t>市中区</t>
    </r>
    <r>
      <rPr>
        <b/>
        <sz val="20"/>
        <color indexed="8"/>
        <rFont val="Times New Roman"/>
        <family val="1"/>
      </rPr>
      <t>202</t>
    </r>
    <r>
      <rPr>
        <b/>
        <sz val="20"/>
        <color indexed="8"/>
        <rFont val="Times New Roman"/>
        <family val="1"/>
      </rPr>
      <t>1</t>
    </r>
    <r>
      <rPr>
        <b/>
        <sz val="20"/>
        <color indexed="8"/>
        <rFont val="方正小标宋简体"/>
        <family val="4"/>
      </rPr>
      <t>年</t>
    </r>
    <r>
      <rPr>
        <b/>
        <sz val="20"/>
        <color indexed="8"/>
        <rFont val="Times New Roman"/>
        <family val="1"/>
      </rPr>
      <t>“</t>
    </r>
    <r>
      <rPr>
        <b/>
        <sz val="20"/>
        <color indexed="8"/>
        <rFont val="方正小标宋简体"/>
        <family val="4"/>
      </rPr>
      <t>三保</t>
    </r>
    <r>
      <rPr>
        <b/>
        <sz val="20"/>
        <color indexed="8"/>
        <rFont val="Times New Roman"/>
        <family val="1"/>
      </rPr>
      <t>”</t>
    </r>
    <r>
      <rPr>
        <b/>
        <sz val="20"/>
        <color indexed="8"/>
        <rFont val="方正小标宋简体"/>
        <family val="4"/>
      </rPr>
      <t>支出预算表</t>
    </r>
  </si>
  <si>
    <t>2021年“三保”支出预算表</t>
  </si>
  <si>
    <t>项    目</t>
  </si>
  <si>
    <t>合 计</t>
  </si>
  <si>
    <t>西王庄镇</t>
  </si>
  <si>
    <t>税郭镇</t>
  </si>
  <si>
    <t>孟庄道</t>
  </si>
  <si>
    <t>永安镇</t>
  </si>
  <si>
    <t>齐村镇</t>
  </si>
  <si>
    <t>光明路街道</t>
  </si>
  <si>
    <t>文化路街道</t>
  </si>
  <si>
    <t>垎塔埠街道</t>
  </si>
  <si>
    <t>中心街街道</t>
  </si>
  <si>
    <t>矿区街道</t>
  </si>
  <si>
    <t>龙山路街道</t>
  </si>
  <si>
    <t>专项转移支付收入</t>
  </si>
  <si>
    <t xml:space="preserve">2021年专项转移支付分地区、分项目公开表（草案）        
</t>
  </si>
  <si>
    <r>
      <t>2021年专项转移支付分地区、分项目公开表的说明：</t>
    </r>
    <r>
      <rPr>
        <sz val="12"/>
        <rFont val="宋体"/>
        <family val="0"/>
      </rPr>
      <t xml:space="preserve">2021年区级对各镇街专项转移支付预算数为0万元，主要因为进一步完善转移支付制度，优化转移支付结构，增加一般性转移支付占比，将具有一般性转移支付性质的专项转移支付调整为一般性转移支付，增强基层镇街财政的统筹能力。
    </t>
    </r>
  </si>
  <si>
    <t>2021年专项转移支付分地区、分项目公开表（草案）</t>
  </si>
  <si>
    <t>2021年一般公共预算基本支出预算表(按经济性质分类)</t>
  </si>
  <si>
    <r>
      <t>2021</t>
    </r>
    <r>
      <rPr>
        <b/>
        <sz val="22"/>
        <rFont val="方正小标宋简体"/>
        <family val="4"/>
      </rPr>
      <t>年全区一般公共预算收入表（草案）</t>
    </r>
  </si>
  <si>
    <r>
      <t>2021</t>
    </r>
    <r>
      <rPr>
        <b/>
        <sz val="22"/>
        <rFont val="方正小标宋简体"/>
        <family val="4"/>
      </rPr>
      <t>年全区一般公共预算支出表（草案）</t>
    </r>
  </si>
  <si>
    <r>
      <t>2021</t>
    </r>
    <r>
      <rPr>
        <b/>
        <sz val="22"/>
        <rFont val="方正小标宋简体"/>
        <family val="4"/>
      </rPr>
      <t>年国有资本经营预算支出表（草案）</t>
    </r>
  </si>
  <si>
    <r>
      <t xml:space="preserve"> 2021</t>
    </r>
    <r>
      <rPr>
        <b/>
        <sz val="22"/>
        <rFont val="方正小标宋简体"/>
        <family val="4"/>
      </rPr>
      <t>年国有资本经营预算收入表（草案）</t>
    </r>
  </si>
  <si>
    <t>单位：万元</t>
  </si>
  <si>
    <t>支出</t>
  </si>
  <si>
    <t>收入</t>
  </si>
  <si>
    <t>上年结余</t>
  </si>
  <si>
    <t>收入</t>
  </si>
  <si>
    <t>支出</t>
  </si>
  <si>
    <t>本年收支结余</t>
  </si>
  <si>
    <t>年末滚存结余</t>
  </si>
  <si>
    <r>
      <t>2021</t>
    </r>
    <r>
      <rPr>
        <b/>
        <sz val="22"/>
        <rFont val="宋体"/>
        <family val="0"/>
      </rPr>
      <t>年区级政府性基金收入预算表（草案）</t>
    </r>
  </si>
  <si>
    <r>
      <t>2021</t>
    </r>
    <r>
      <rPr>
        <b/>
        <sz val="22"/>
        <rFont val="宋体"/>
        <family val="0"/>
      </rPr>
      <t>年区级政府性基金支出预算表（草案）</t>
    </r>
  </si>
  <si>
    <r>
      <t>2020</t>
    </r>
    <r>
      <rPr>
        <b/>
        <sz val="22"/>
        <rFont val="方正小标宋简体"/>
        <family val="4"/>
      </rPr>
      <t>年区级政府性基金预算收入执行情况表</t>
    </r>
  </si>
  <si>
    <r>
      <rPr>
        <b/>
        <sz val="12"/>
        <rFont val="宋体"/>
        <family val="0"/>
      </rPr>
      <t>单位：万元</t>
    </r>
  </si>
  <si>
    <r>
      <t>2020</t>
    </r>
    <r>
      <rPr>
        <b/>
        <sz val="22"/>
        <rFont val="宋体"/>
        <family val="0"/>
      </rPr>
      <t>年区级政府性基金预算支出执行情况表</t>
    </r>
  </si>
  <si>
    <r>
      <t>2020</t>
    </r>
    <r>
      <rPr>
        <b/>
        <sz val="22"/>
        <rFont val="方正小标宋简体"/>
        <family val="4"/>
      </rPr>
      <t>年全区一般公共预算收入执行情况表</t>
    </r>
  </si>
  <si>
    <r>
      <t>2020</t>
    </r>
    <r>
      <rPr>
        <b/>
        <sz val="22"/>
        <rFont val="方正小标宋简体"/>
        <family val="4"/>
      </rPr>
      <t>年全区一般公共预算支出执行情况表</t>
    </r>
  </si>
  <si>
    <r>
      <t>2020</t>
    </r>
    <r>
      <rPr>
        <b/>
        <sz val="22"/>
        <rFont val="方正小标宋简体"/>
        <family val="4"/>
      </rPr>
      <t>年区级一般公共预算收入执行情况表</t>
    </r>
  </si>
  <si>
    <r>
      <t>2020</t>
    </r>
    <r>
      <rPr>
        <b/>
        <sz val="22"/>
        <rFont val="方正小标宋简体"/>
        <family val="4"/>
      </rPr>
      <t>年区级一般公共预算支出执行情况表</t>
    </r>
  </si>
  <si>
    <t>地  区</t>
  </si>
  <si>
    <t>2020年一般债务限额</t>
  </si>
  <si>
    <t>其中：新增一般债务限额</t>
  </si>
  <si>
    <t>2020年一般债务余额</t>
  </si>
  <si>
    <t>市中区</t>
  </si>
  <si>
    <t>地  区</t>
  </si>
  <si>
    <t>2020年专项债务限额</t>
  </si>
  <si>
    <t>其中：新增专项债务限额</t>
  </si>
  <si>
    <t>2020年专项债务余额</t>
  </si>
  <si>
    <t>市中区</t>
  </si>
  <si>
    <t>2020年地方政府专项债务限额和余额情况表</t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</si>
  <si>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</si>
  <si>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r>
      <t xml:space="preserve">           </t>
    </r>
    <r>
      <rPr>
        <b/>
        <sz val="10"/>
        <rFont val="宋体"/>
        <family val="0"/>
      </rPr>
      <t>国有土地使用权出让收入对应专项债务收入安排的支出</t>
    </r>
  </si>
  <si>
    <r>
      <t>2020</t>
    </r>
    <r>
      <rPr>
        <b/>
        <sz val="22"/>
        <rFont val="宋体"/>
        <family val="0"/>
      </rPr>
      <t>年全区政府性基金预算支出执行情况表</t>
    </r>
  </si>
  <si>
    <r>
      <rPr>
        <b/>
        <sz val="10"/>
        <rFont val="宋体"/>
        <family val="0"/>
      </rPr>
      <t>单位：万元</t>
    </r>
  </si>
  <si>
    <r>
      <t xml:space="preserve">     </t>
    </r>
    <r>
      <rPr>
        <b/>
        <sz val="10"/>
        <rFont val="宋体"/>
        <family val="0"/>
      </rPr>
      <t>地方政府新增专项债务转贷收入</t>
    </r>
  </si>
  <si>
    <r>
      <t>2020</t>
    </r>
    <r>
      <rPr>
        <b/>
        <sz val="22"/>
        <rFont val="方正小标宋简体"/>
        <family val="4"/>
      </rPr>
      <t>年全区政府性基金预算收入执行情况表</t>
    </r>
  </si>
  <si>
    <r>
      <rPr>
        <b/>
        <sz val="12"/>
        <rFont val="宋体"/>
        <family val="0"/>
      </rPr>
      <t>单位：万元</t>
    </r>
  </si>
  <si>
    <r>
      <t>2021</t>
    </r>
    <r>
      <rPr>
        <b/>
        <sz val="22"/>
        <rFont val="方正小标宋简体"/>
        <family val="4"/>
      </rPr>
      <t>年全区政府性基金收入预算表（草案）</t>
    </r>
  </si>
  <si>
    <r>
      <t>2021</t>
    </r>
    <r>
      <rPr>
        <b/>
        <sz val="22"/>
        <rFont val="宋体"/>
        <family val="0"/>
      </rPr>
      <t>年全区政府性基金支出预算表（草案）</t>
    </r>
  </si>
  <si>
    <t>表13</t>
  </si>
  <si>
    <t>光明路</t>
  </si>
  <si>
    <t>西王庄</t>
  </si>
  <si>
    <t>税郭</t>
  </si>
  <si>
    <t>孟庄</t>
  </si>
  <si>
    <t>齐村</t>
  </si>
  <si>
    <t>永安</t>
  </si>
  <si>
    <t>文化路</t>
  </si>
  <si>
    <t>各塔埠</t>
  </si>
  <si>
    <t>矿区</t>
  </si>
  <si>
    <t>中心街</t>
  </si>
  <si>
    <t>龙山</t>
  </si>
  <si>
    <t>一、税收返还</t>
  </si>
  <si>
    <t>增值税税收返还</t>
  </si>
  <si>
    <t>营业税基数返还</t>
  </si>
  <si>
    <t>企业所得税基数返还</t>
  </si>
  <si>
    <t>个人所得税基数返还</t>
  </si>
  <si>
    <t>个人所得税补助（利息）</t>
  </si>
  <si>
    <t>二、一般性转移支付补助</t>
  </si>
  <si>
    <t>均衡性转移支付</t>
  </si>
  <si>
    <t>基本财力保障机制奖补资金</t>
  </si>
  <si>
    <t>结算补助</t>
  </si>
  <si>
    <t>固定数额补助</t>
  </si>
  <si>
    <t>农林水共同财政事权转移支付</t>
  </si>
  <si>
    <t>其他一般性转移支付收入</t>
  </si>
  <si>
    <t>三、专项转移支付收入</t>
  </si>
  <si>
    <t>关于2021年区级一般公共预算安排的转移支付项目情况的说明</t>
  </si>
  <si>
    <r>
      <t xml:space="preserve">    2021年区级一般公共预算安排的对各镇街转移支付预算数为</t>
    </r>
    <r>
      <rPr>
        <sz val="12"/>
        <color indexed="10"/>
        <rFont val="宋体"/>
        <family val="0"/>
      </rPr>
      <t>18178</t>
    </r>
    <r>
      <rPr>
        <sz val="12"/>
        <rFont val="宋体"/>
        <family val="0"/>
      </rPr>
      <t xml:space="preserve">万元，具体情况如下：
    </t>
    </r>
    <r>
      <rPr>
        <sz val="12"/>
        <rFont val="黑体"/>
        <family val="3"/>
      </rPr>
      <t>一、一般性转移支付:</t>
    </r>
    <r>
      <rPr>
        <sz val="12"/>
        <rFont val="等线"/>
        <family val="0"/>
      </rPr>
      <t>2021年区</t>
    </r>
    <r>
      <rPr>
        <sz val="12"/>
        <rFont val="宋体"/>
        <family val="0"/>
      </rPr>
      <t>级安排对各镇街一般性转移支付预算数为</t>
    </r>
    <r>
      <rPr>
        <sz val="12"/>
        <rFont val="等线"/>
        <family val="0"/>
      </rPr>
      <t>13550</t>
    </r>
    <r>
      <rPr>
        <sz val="12"/>
        <rFont val="宋体"/>
        <family val="0"/>
      </rPr>
      <t xml:space="preserve">万元，其中：
   </t>
    </r>
    <r>
      <rPr>
        <b/>
        <sz val="12"/>
        <rFont val="宋体"/>
        <family val="0"/>
      </rPr>
      <t xml:space="preserve"> </t>
    </r>
    <r>
      <rPr>
        <b/>
        <sz val="12"/>
        <rFont val="等线"/>
        <family val="0"/>
      </rPr>
      <t>（一）均衡性转移支付6556万元。</t>
    </r>
    <r>
      <rPr>
        <sz val="12"/>
        <rFont val="等线"/>
        <family val="0"/>
      </rPr>
      <t xml:space="preserve">主要用于均衡各镇街间财力差异，增强财政困难地区提供公共服务能力，推荐区域间基本公共服务均等化。
        </t>
    </r>
    <r>
      <rPr>
        <b/>
        <sz val="12"/>
        <rFont val="等线"/>
        <family val="0"/>
      </rPr>
      <t>（二）基本财力保障机制奖补资金2956万元</t>
    </r>
    <r>
      <rPr>
        <sz val="12"/>
        <rFont val="等线"/>
        <family val="0"/>
      </rPr>
      <t xml:space="preserve">。主要用于增强镇街“保工资、保运转、保基本民生”，以及落实中央和省市区各项民生政策等基本财力需要。
        </t>
    </r>
    <r>
      <rPr>
        <b/>
        <sz val="12"/>
        <rFont val="等线"/>
        <family val="0"/>
      </rPr>
      <t>（三）结算补助收入1053万元。</t>
    </r>
    <r>
      <rPr>
        <sz val="12"/>
        <rFont val="等线"/>
        <family val="0"/>
      </rPr>
      <t xml:space="preserve">主要是区级对各镇街的结算补助收入。
        </t>
    </r>
    <r>
      <rPr>
        <b/>
        <sz val="12"/>
        <rFont val="等线"/>
        <family val="0"/>
      </rPr>
      <t>（四）固定数额补助收入1564万元。</t>
    </r>
    <r>
      <rPr>
        <sz val="12"/>
        <rFont val="等线"/>
        <family val="0"/>
      </rPr>
      <t xml:space="preserve">主要是对各镇街固定数额工资补助等。
        </t>
    </r>
    <r>
      <rPr>
        <b/>
        <sz val="12"/>
        <rFont val="等线"/>
        <family val="0"/>
      </rPr>
      <t>（五）农林水共同财政事权转移支付456万元。</t>
    </r>
    <r>
      <rPr>
        <sz val="12"/>
        <color indexed="10"/>
        <rFont val="等线"/>
        <family val="0"/>
      </rPr>
      <t>主要是乡村振兴、美丽乡村建设等各项补助资金。</t>
    </r>
    <r>
      <rPr>
        <sz val="12"/>
        <rFont val="等线"/>
        <family val="0"/>
      </rPr>
      <t xml:space="preserve">
        </t>
    </r>
    <r>
      <rPr>
        <b/>
        <sz val="12"/>
        <rFont val="等线"/>
        <family val="0"/>
      </rPr>
      <t>（六）其他一般性转移支付收入965万元。</t>
    </r>
    <r>
      <rPr>
        <sz val="12"/>
        <rFont val="等线"/>
        <family val="0"/>
      </rPr>
      <t xml:space="preserve">主要用于保障城镇化建设、创卫、林业发展改革、城市社区工作经费等方面支出。
  </t>
    </r>
    <r>
      <rPr>
        <b/>
        <sz val="12"/>
        <rFont val="等线"/>
        <family val="0"/>
      </rPr>
      <t xml:space="preserve"> </t>
    </r>
    <r>
      <rPr>
        <b/>
        <sz val="12"/>
        <rFont val="黑体"/>
        <family val="3"/>
      </rPr>
      <t>二、专项转移支付</t>
    </r>
    <r>
      <rPr>
        <sz val="12"/>
        <rFont val="黑体"/>
        <family val="3"/>
      </rPr>
      <t>：</t>
    </r>
    <r>
      <rPr>
        <sz val="12"/>
        <rFont val="等线"/>
        <family val="0"/>
      </rPr>
      <t xml:space="preserve">2021年区级对各镇街专项转移支付预算数为2352万元，主要用城乡环卫一体化、老旧小区改造、“五小”建设、村级组织运转等方面支出。
</t>
    </r>
  </si>
  <si>
    <t>2021年区级对镇街税收返还和转移支付情况（草案）</t>
  </si>
  <si>
    <t>表13</t>
  </si>
  <si>
    <t>光明路</t>
  </si>
  <si>
    <t>西王庄</t>
  </si>
  <si>
    <t>税郭</t>
  </si>
  <si>
    <t>孟庄</t>
  </si>
  <si>
    <t>齐村</t>
  </si>
  <si>
    <t>永安</t>
  </si>
  <si>
    <t>文化路</t>
  </si>
  <si>
    <t>各塔埠</t>
  </si>
  <si>
    <t>矿区</t>
  </si>
  <si>
    <t>中心街</t>
  </si>
  <si>
    <t>龙山</t>
  </si>
  <si>
    <t>政府性基金预算补助</t>
  </si>
  <si>
    <t>其中：城乡社区</t>
  </si>
  <si>
    <r>
      <t>2021年区对镇街政府性基金预算转移支付预算情况的说明：</t>
    </r>
    <r>
      <rPr>
        <sz val="14"/>
        <rFont val="仿宋_GB2312"/>
        <family val="3"/>
      </rPr>
      <t>结合区级财力情况，年初暂不安排政府性基金转移支付预算，年中根据需要追加安排。</t>
    </r>
  </si>
  <si>
    <t>2021年区对镇街政府性基金预算转移支付预算表及说明</t>
  </si>
  <si>
    <t>项            目</t>
  </si>
  <si>
    <t>金额</t>
  </si>
  <si>
    <t>合            计</t>
  </si>
  <si>
    <t>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</si>
  <si>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</si>
  <si>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</si>
  <si>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</si>
  <si>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</si>
  <si>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</si>
  <si>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</si>
  <si>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>一般性转移支付收入</t>
  </si>
  <si>
    <t xml:space="preserve">      均衡性转移支付</t>
  </si>
  <si>
    <t xml:space="preserve">      县级基本财力保障机制奖补资金</t>
  </si>
  <si>
    <t xml:space="preserve">      结算补助</t>
  </si>
  <si>
    <t xml:space="preserve">      企业事业单位划转补助</t>
  </si>
  <si>
    <t xml:space="preserve">      固定数额补助</t>
  </si>
  <si>
    <t xml:space="preserve">      革命老区转移支付</t>
  </si>
  <si>
    <t xml:space="preserve">      贫困地区转移支付</t>
  </si>
  <si>
    <t xml:space="preserve">      公共安全转移支付</t>
  </si>
  <si>
    <t xml:space="preserve">      教育转移支付</t>
  </si>
  <si>
    <t xml:space="preserve">      文化旅游体育与传媒转移支付</t>
  </si>
  <si>
    <t xml:space="preserve">      社会保障和就业转移支出</t>
  </si>
  <si>
    <t xml:space="preserve">      医疗卫生转移支付</t>
  </si>
  <si>
    <t xml:space="preserve">      节能环保转移支付</t>
  </si>
  <si>
    <t xml:space="preserve">      农林水转移支付</t>
  </si>
  <si>
    <t xml:space="preserve">      交通运输转移支付</t>
  </si>
  <si>
    <t xml:space="preserve">      住房保障转移支付</t>
  </si>
  <si>
    <t xml:space="preserve">      灾害防治及应急管理转移支付</t>
  </si>
  <si>
    <t xml:space="preserve">      其他一般性转移支付</t>
  </si>
  <si>
    <t>2020年市级对市中区转移支付及税收返还情况表</t>
  </si>
  <si>
    <t>专项转移支付收入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</si>
  <si>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</si>
  <si>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</si>
  <si>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</si>
  <si>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</si>
  <si>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</si>
  <si>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</si>
  <si>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</si>
  <si>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</si>
  <si>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</si>
  <si>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</si>
  <si>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</si>
  <si>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</si>
  <si>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</si>
  <si>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</si>
  <si>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</si>
  <si>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</si>
  <si>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</si>
  <si>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</si>
  <si>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金      额</t>
  </si>
  <si>
    <t>均衡性转移支付</t>
  </si>
  <si>
    <t>县级基本财力保障机制奖补资金</t>
  </si>
  <si>
    <t>结算补助</t>
  </si>
  <si>
    <t>企业事业单位划转补助</t>
  </si>
  <si>
    <t>固定数额补助</t>
  </si>
  <si>
    <t>革命老区转移支付</t>
  </si>
  <si>
    <t>贫困地区转移支付</t>
  </si>
  <si>
    <t>公共安全转移支付</t>
  </si>
  <si>
    <t>教育转移支付</t>
  </si>
  <si>
    <t>文化旅游体育与传媒转移支付</t>
  </si>
  <si>
    <t>社会保障和就业转移支出</t>
  </si>
  <si>
    <t>卫生健康转移支付</t>
  </si>
  <si>
    <t>节能环保转移支付</t>
  </si>
  <si>
    <t>农林水转移支付</t>
  </si>
  <si>
    <t>交通运输转移支付</t>
  </si>
  <si>
    <t>住房保障转移支付</t>
  </si>
  <si>
    <t>其他一般性转移支付</t>
  </si>
  <si>
    <t>2021年市级对市中区转移支付及税收返还情况表</t>
  </si>
  <si>
    <t>专项转移支付收入</t>
  </si>
  <si>
    <t>一般共服务支出</t>
  </si>
  <si>
    <t>文化体育与传媒支出</t>
  </si>
  <si>
    <t>资源勘探信息等支出</t>
  </si>
  <si>
    <t>2021年政府预算公开目录</t>
  </si>
  <si>
    <t>序号</t>
  </si>
  <si>
    <t>公开内容</t>
  </si>
  <si>
    <t>2021年全区一般公共预算收入表（草案）</t>
  </si>
  <si>
    <t>2021年全区一般公共预算支出表（草案）</t>
  </si>
  <si>
    <t>2021年全区政府性基金收入预算表（草案）</t>
  </si>
  <si>
    <t>2021年全区政府性基金支出预算表（草案）</t>
  </si>
  <si>
    <t>2021年区级政府性基金收入预算表（草案）</t>
  </si>
  <si>
    <t>2021年区级政府性基金支出预算表（草案）</t>
  </si>
  <si>
    <t>2021年市对区一般转移支付及税收返还情况表</t>
  </si>
  <si>
    <t>2021年市对区专项转移支付及税收返还情况表</t>
  </si>
  <si>
    <t>2020年地方政府一般债务限额和余额情况表</t>
  </si>
  <si>
    <t>2020年地方政府专项债务限额和余额情况表</t>
  </si>
  <si>
    <t>2021年区级对镇街税收返还和转移支付情况及说明</t>
  </si>
  <si>
    <t>2021年国有资本经营预算收入表（草案）</t>
  </si>
  <si>
    <t>2021年国有资本经营预算支出表（草案）</t>
  </si>
  <si>
    <t>2021年区级一般公共预算支出细化表（按功能分类）</t>
  </si>
  <si>
    <r>
      <t>2021</t>
    </r>
    <r>
      <rPr>
        <b/>
        <sz val="16"/>
        <rFont val="方正小标宋简体"/>
        <family val="4"/>
      </rPr>
      <t>年区级一般公共预算支出细化表（按功能分类）</t>
    </r>
  </si>
  <si>
    <t>2020年全区一般公共预算收入执行情况表</t>
  </si>
  <si>
    <t>2020年全区一般公共预算支出执行情况表</t>
  </si>
  <si>
    <t>2020年区级一般公共预算收入执行情况表</t>
  </si>
  <si>
    <t>2020年区级一般公共预算支出执行情况表</t>
  </si>
  <si>
    <t>2020年全区政府性基金预算收入执行情况表</t>
  </si>
  <si>
    <t>2020年政府预算执行情况公开目录</t>
  </si>
  <si>
    <t>2020年全区政府性基金预算支出执行情况表</t>
  </si>
  <si>
    <t>2020年区级政府性基金预算收入执行情况表</t>
  </si>
  <si>
    <t>2020年区级政府性基金预算支出执行情况表</t>
  </si>
  <si>
    <t>2020年市对区一般转移支付及税收返还情况表</t>
  </si>
  <si>
    <t>2020年市对区专项转移支付及税收返还情况表</t>
  </si>
  <si>
    <t>2021年区级一般公共财政预算收入预算表（草案）</t>
  </si>
  <si>
    <t>2021年区级一般公共财政预算支出预算表（草案）</t>
  </si>
  <si>
    <r>
      <t>2021</t>
    </r>
    <r>
      <rPr>
        <b/>
        <sz val="22"/>
        <rFont val="方正小标宋简体"/>
        <family val="4"/>
      </rPr>
      <t>年区级一般公共财政预算收入预算表（草案）</t>
    </r>
  </si>
  <si>
    <r>
      <t>2021</t>
    </r>
    <r>
      <rPr>
        <b/>
        <sz val="22"/>
        <rFont val="方正小标宋简体"/>
        <family val="4"/>
      </rPr>
      <t>年区级一般公共财政预算支出预算表（草案）</t>
    </r>
  </si>
  <si>
    <t>光明路</t>
  </si>
  <si>
    <t>西王庄</t>
  </si>
  <si>
    <t>税郭</t>
  </si>
  <si>
    <t>孟庄</t>
  </si>
  <si>
    <t>齐村</t>
  </si>
  <si>
    <t>永安</t>
  </si>
  <si>
    <t>文化路</t>
  </si>
  <si>
    <t>各塔埠</t>
  </si>
  <si>
    <t>矿区</t>
  </si>
  <si>
    <t>中心街</t>
  </si>
  <si>
    <t>龙山</t>
  </si>
  <si>
    <t>增值税税收返还</t>
  </si>
  <si>
    <t>营业税基数返还</t>
  </si>
  <si>
    <t>企业所得税基数返还</t>
  </si>
  <si>
    <t>个人所得税基数返还</t>
  </si>
  <si>
    <t>个人所得税补助（利息）</t>
  </si>
  <si>
    <t>均衡性转移支付</t>
  </si>
  <si>
    <t>基本财力保障机制奖补资金</t>
  </si>
  <si>
    <t>结算补助</t>
  </si>
  <si>
    <t>固定数额补助</t>
  </si>
  <si>
    <t>农林水共同财政事权转移支付</t>
  </si>
  <si>
    <t>其他一般性转移支付收入</t>
  </si>
  <si>
    <t>三、专项转移支付收入</t>
  </si>
  <si>
    <t>关于2020年区级一般公共预算安排的转移支付项目情况的说明</t>
  </si>
  <si>
    <r>
      <t xml:space="preserve">    2020年区级一般公共预算安排的对各镇街转移支付预算数为</t>
    </r>
    <r>
      <rPr>
        <sz val="12"/>
        <color indexed="10"/>
        <rFont val="宋体"/>
        <family val="0"/>
      </rPr>
      <t>17771</t>
    </r>
    <r>
      <rPr>
        <sz val="12"/>
        <rFont val="宋体"/>
        <family val="0"/>
      </rPr>
      <t xml:space="preserve">万元，具体情况如下：
    </t>
    </r>
    <r>
      <rPr>
        <sz val="12"/>
        <rFont val="黑体"/>
        <family val="3"/>
      </rPr>
      <t>一、一般性转移支付:</t>
    </r>
    <r>
      <rPr>
        <sz val="12"/>
        <rFont val="等线"/>
        <family val="0"/>
      </rPr>
      <t>2020年区</t>
    </r>
    <r>
      <rPr>
        <sz val="12"/>
        <rFont val="宋体"/>
        <family val="0"/>
      </rPr>
      <t>级安排对各镇街一般性转移支付预算数为</t>
    </r>
    <r>
      <rPr>
        <sz val="12"/>
        <rFont val="等线"/>
        <family val="0"/>
      </rPr>
      <t>13200</t>
    </r>
    <r>
      <rPr>
        <sz val="12"/>
        <rFont val="宋体"/>
        <family val="0"/>
      </rPr>
      <t xml:space="preserve">万元，其中：
   </t>
    </r>
    <r>
      <rPr>
        <b/>
        <sz val="12"/>
        <rFont val="宋体"/>
        <family val="0"/>
      </rPr>
      <t xml:space="preserve"> </t>
    </r>
    <r>
      <rPr>
        <b/>
        <sz val="12"/>
        <rFont val="等线"/>
        <family val="0"/>
      </rPr>
      <t>（一）均衡性转移支付6608万元。</t>
    </r>
    <r>
      <rPr>
        <sz val="12"/>
        <rFont val="等线"/>
        <family val="0"/>
      </rPr>
      <t xml:space="preserve">主要用于均衡各镇街间财力差异，增强财政困难地区提供公共服务能力，推荐区域间基本公共服务均等化。
        </t>
    </r>
    <r>
      <rPr>
        <b/>
        <sz val="12"/>
        <rFont val="等线"/>
        <family val="0"/>
      </rPr>
      <t>（二）基本财力保障机制奖补资金3034万元</t>
    </r>
    <r>
      <rPr>
        <sz val="12"/>
        <rFont val="等线"/>
        <family val="0"/>
      </rPr>
      <t xml:space="preserve">。主要用于增强镇街“保工资、保运转、保基本民生”，以及落实中央和省市区各项民生政策等基本财力需要。
        </t>
    </r>
    <r>
      <rPr>
        <b/>
        <sz val="12"/>
        <rFont val="等线"/>
        <family val="0"/>
      </rPr>
      <t>（三）结算补助收入1053万元。</t>
    </r>
    <r>
      <rPr>
        <sz val="12"/>
        <rFont val="等线"/>
        <family val="0"/>
      </rPr>
      <t xml:space="preserve">主要是区级对各镇街的结算补助收入。
        </t>
    </r>
    <r>
      <rPr>
        <b/>
        <sz val="12"/>
        <rFont val="等线"/>
        <family val="0"/>
      </rPr>
      <t>（四）固定数额补助收入1444万元。</t>
    </r>
    <r>
      <rPr>
        <sz val="12"/>
        <rFont val="等线"/>
        <family val="0"/>
      </rPr>
      <t xml:space="preserve">主要是对各镇街固定数额工资补助等。
        </t>
    </r>
    <r>
      <rPr>
        <b/>
        <sz val="12"/>
        <rFont val="等线"/>
        <family val="0"/>
      </rPr>
      <t>（五）农林水共同财政事权转移支付456万元。</t>
    </r>
    <r>
      <rPr>
        <sz val="12"/>
        <color indexed="10"/>
        <rFont val="等线"/>
        <family val="0"/>
      </rPr>
      <t>主要是乡村振兴、美丽乡村建设等各项补助资金。</t>
    </r>
    <r>
      <rPr>
        <sz val="12"/>
        <rFont val="等线"/>
        <family val="0"/>
      </rPr>
      <t xml:space="preserve">
        </t>
    </r>
    <r>
      <rPr>
        <b/>
        <sz val="12"/>
        <rFont val="等线"/>
        <family val="0"/>
      </rPr>
      <t>（六）其他一般性转移支付收入605万元。</t>
    </r>
    <r>
      <rPr>
        <sz val="12"/>
        <rFont val="等线"/>
        <family val="0"/>
      </rPr>
      <t xml:space="preserve">主要用于保障城镇化建设、创卫、林业发展改革、城市社区工作经费等方面支出。
   </t>
    </r>
    <r>
      <rPr>
        <sz val="12"/>
        <rFont val="黑体"/>
        <family val="3"/>
      </rPr>
      <t>二、专项转移支付：</t>
    </r>
    <r>
      <rPr>
        <sz val="12"/>
        <rFont val="等线"/>
        <family val="0"/>
      </rPr>
      <t xml:space="preserve">2020年区级对各镇街专项转移支付预算数为2295万元，主要用城乡环卫一体化、老旧小区改造、“五小”建设、村级组织运转等方面支出。
</t>
    </r>
  </si>
  <si>
    <t>2020年区级对镇街税收返还和转移支付情况</t>
  </si>
  <si>
    <t>政府性基金预算补助</t>
  </si>
  <si>
    <t>其中：城乡社区</t>
  </si>
  <si>
    <t>2020年区对镇街政府性基金预算转移支付预算情况的说明</t>
  </si>
  <si>
    <t xml:space="preserve">    2020年区级政府性基金预算安排的对各镇街专项转移支付执行数为6053万元，其中：城乡社区支出为5793万元。具体情况如下：主要用于城市基础设施建设、生活垃圾分类及资源化利用、农村公厕奖补等方面支出。</t>
  </si>
  <si>
    <t>2020年区对镇街政府性基金预算转移支付情况表</t>
  </si>
  <si>
    <r>
      <t>2020</t>
    </r>
    <r>
      <rPr>
        <b/>
        <sz val="16"/>
        <rFont val="方正小标宋简体"/>
        <family val="4"/>
      </rPr>
      <t>年区级一般公共预算支出执行细化表（按功能分类）</t>
    </r>
  </si>
  <si>
    <t>2020年区级对镇街税收返还和转移支付情况及说明</t>
  </si>
  <si>
    <t xml:space="preserve">2020年区对镇街政府性基金预算转移支付情况表 </t>
  </si>
  <si>
    <t>2020年区级一般公共预算支出执行细化表（按功能分类）</t>
  </si>
  <si>
    <t>单位：万元</t>
  </si>
  <si>
    <t>单位：万元</t>
  </si>
  <si>
    <t>2020年地方政府一般债务限额和余额情况表</t>
  </si>
  <si>
    <t>单位：万元</t>
  </si>
  <si>
    <t>单位：万元</t>
  </si>
  <si>
    <t>2020年国有资本经营收入执行情况表</t>
  </si>
  <si>
    <t>2020年国有资本经营支出执行情况表</t>
  </si>
  <si>
    <t>2020年社会保险基金预算收入执行情况表</t>
  </si>
  <si>
    <t>2020年社会保险基金预算支出执行情况表</t>
  </si>
  <si>
    <t>2020年社会保险基金预算结余执行情况表</t>
  </si>
  <si>
    <r>
      <t>2020</t>
    </r>
    <r>
      <rPr>
        <b/>
        <sz val="22"/>
        <rFont val="宋体"/>
        <family val="0"/>
      </rPr>
      <t>年国有资本经营收入执行情况表</t>
    </r>
  </si>
  <si>
    <r>
      <t>2020</t>
    </r>
    <r>
      <rPr>
        <b/>
        <sz val="22"/>
        <rFont val="宋体"/>
        <family val="0"/>
      </rPr>
      <t>年国有资本经营支出执行情况表</t>
    </r>
  </si>
  <si>
    <r>
      <t>2020</t>
    </r>
    <r>
      <rPr>
        <b/>
        <sz val="22"/>
        <color indexed="8"/>
        <rFont val="方正小标宋简体"/>
        <family val="4"/>
      </rPr>
      <t>年社会保险基金预算收入执行情况表</t>
    </r>
  </si>
  <si>
    <r>
      <t>2020</t>
    </r>
    <r>
      <rPr>
        <b/>
        <sz val="22"/>
        <color indexed="8"/>
        <rFont val="方正小标宋简体"/>
        <family val="4"/>
      </rPr>
      <t>年社会保险基金预算支出执行情况表</t>
    </r>
  </si>
  <si>
    <r>
      <t>2020</t>
    </r>
    <r>
      <rPr>
        <b/>
        <sz val="22"/>
        <color indexed="8"/>
        <rFont val="方正小标宋简体"/>
        <family val="4"/>
      </rPr>
      <t>年社会保险基金预算结余执行情况表</t>
    </r>
  </si>
  <si>
    <t>2021年社会保险基金预算收入表（草案）</t>
  </si>
  <si>
    <t>2021年社会保险基金预算支出表（草案）</t>
  </si>
  <si>
    <t>2021年社会保险基金预算结余表（草案）</t>
  </si>
  <si>
    <r>
      <t>2021</t>
    </r>
    <r>
      <rPr>
        <b/>
        <sz val="22"/>
        <color indexed="8"/>
        <rFont val="方正小标宋简体"/>
        <family val="4"/>
      </rPr>
      <t>年社会保险基金预算收入表</t>
    </r>
    <r>
      <rPr>
        <b/>
        <sz val="22"/>
        <color indexed="8"/>
        <rFont val="方正小标宋简体"/>
        <family val="4"/>
      </rPr>
      <t>（草案）</t>
    </r>
  </si>
  <si>
    <r>
      <t>2021</t>
    </r>
    <r>
      <rPr>
        <b/>
        <sz val="22"/>
        <color indexed="8"/>
        <rFont val="方正小标宋简体"/>
        <family val="4"/>
      </rPr>
      <t>年社会保险基金预算支出表（草案）</t>
    </r>
  </si>
  <si>
    <r>
      <t>2021</t>
    </r>
    <r>
      <rPr>
        <b/>
        <sz val="22"/>
        <color indexed="8"/>
        <rFont val="方正小标宋简体"/>
        <family val="4"/>
      </rPr>
      <t>年社会保险基金预算结余表</t>
    </r>
    <r>
      <rPr>
        <b/>
        <sz val="22"/>
        <color indexed="8"/>
        <rFont val="方正小标宋简体"/>
        <family val="4"/>
      </rPr>
      <t>（草案）</t>
    </r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</si>
  <si>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</si>
  <si>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执行数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</si>
  <si>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</si>
  <si>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</si>
  <si>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执行数</t>
    </r>
  </si>
  <si>
    <t>财政专户收入</t>
  </si>
  <si>
    <t>财政专户支出</t>
  </si>
  <si>
    <r>
      <t>2020</t>
    </r>
    <r>
      <rPr>
        <b/>
        <sz val="22"/>
        <rFont val="方正小标宋简体"/>
        <family val="4"/>
      </rPr>
      <t>年财政专户管理资金收支执行情况表</t>
    </r>
  </si>
  <si>
    <t>2020年财政专户管理资金收支执行情况表</t>
  </si>
  <si>
    <r>
      <t>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预算数</t>
    </r>
  </si>
  <si>
    <t>财政专户收入</t>
  </si>
  <si>
    <t>财政专户支出</t>
  </si>
  <si>
    <r>
      <t>2021</t>
    </r>
    <r>
      <rPr>
        <b/>
        <sz val="22"/>
        <rFont val="方正小标宋简体"/>
        <family val="4"/>
      </rPr>
      <t>年财政专户管理资金收支计划预算表（草案）</t>
    </r>
  </si>
  <si>
    <t>2021年财政专户管理资金收支计划预算表（草案）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</si>
</sst>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  <numFmt numFmtId="180" formatCode="0.00000"/>
    <numFmt numFmtId="181" formatCode="0.0000"/>
    <numFmt numFmtId="182" formatCode="#,##0.00_ "/>
  </numFmts>
  <fonts count="100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2"/>
    </font>
    <font>
      <b/>
      <sz val="11"/>
      <name val="黑体"/>
      <family val="3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宋体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黑体"/>
      <family val="3"/>
    </font>
    <font>
      <b/>
      <sz val="20"/>
      <color indexed="8"/>
      <name val="方正小标宋简体"/>
      <family val="4"/>
    </font>
    <font>
      <b/>
      <sz val="10"/>
      <color indexed="8"/>
      <name val="黑体"/>
      <family val="3"/>
    </font>
    <font>
      <b/>
      <sz val="16"/>
      <name val="方正小标宋简体"/>
      <family val="4"/>
    </font>
    <font>
      <b/>
      <sz val="22"/>
      <color indexed="8"/>
      <name val="方正小标宋简体"/>
      <family val="4"/>
    </font>
    <font>
      <b/>
      <sz val="22"/>
      <name val="方正小标宋简体"/>
      <family val="4"/>
    </font>
    <font>
      <sz val="9"/>
      <name val="宋体"/>
      <family val="0"/>
    </font>
    <font>
      <sz val="16"/>
      <name val="方正小标宋简体"/>
      <family val="4"/>
    </font>
    <font>
      <b/>
      <sz val="22"/>
      <name val="宋体"/>
      <family val="0"/>
    </font>
    <font>
      <b/>
      <sz val="20"/>
      <name val="方正小标宋简体"/>
      <family val="4"/>
    </font>
    <font>
      <sz val="9"/>
      <name val="等线"/>
      <family val="0"/>
    </font>
    <font>
      <sz val="18"/>
      <name val="方正小标宋简体"/>
      <family val="4"/>
    </font>
    <font>
      <sz val="12"/>
      <color indexed="10"/>
      <name val="宋体"/>
      <family val="0"/>
    </font>
    <font>
      <sz val="12"/>
      <name val="黑体"/>
      <family val="3"/>
    </font>
    <font>
      <sz val="12"/>
      <name val="等线"/>
      <family val="0"/>
    </font>
    <font>
      <b/>
      <sz val="12"/>
      <name val="等线"/>
      <family val="0"/>
    </font>
    <font>
      <sz val="12"/>
      <color indexed="10"/>
      <name val="等线"/>
      <family val="0"/>
    </font>
    <font>
      <b/>
      <sz val="12"/>
      <name val="黑体"/>
      <family val="3"/>
    </font>
    <font>
      <sz val="12"/>
      <name val="幼圆"/>
      <family val="3"/>
    </font>
    <font>
      <sz val="14"/>
      <name val="方正小标宋简体"/>
      <family val="4"/>
    </font>
    <font>
      <sz val="14"/>
      <name val="仿宋_GB2312"/>
      <family val="3"/>
    </font>
    <font>
      <sz val="24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b/>
      <sz val="10"/>
      <name val="方正小标宋简体"/>
      <family val="4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等线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等线"/>
      <family val="0"/>
    </font>
    <font>
      <sz val="11"/>
      <name val="等线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2"/>
      <color rgb="FF000000"/>
      <name val="Times New Roman"/>
      <family val="1"/>
    </font>
    <font>
      <sz val="18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22" borderId="0" applyNumberFormat="0" applyBorder="0" applyAlignment="0" applyProtection="0"/>
    <xf numFmtId="0" fontId="44" fillId="16" borderId="8" applyNumberFormat="0" applyAlignment="0" applyProtection="0"/>
    <xf numFmtId="0" fontId="39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48" applyFont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76" fontId="3" fillId="0" borderId="11" xfId="51" applyNumberFormat="1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176" fontId="3" fillId="0" borderId="14" xfId="51" applyNumberFormat="1" applyFont="1" applyFill="1" applyBorder="1" applyAlignment="1" applyProtection="1">
      <alignment horizontal="center" vertical="center" wrapText="1"/>
      <protection/>
    </xf>
    <xf numFmtId="0" fontId="7" fillId="0" borderId="15" xfId="48" applyNumberFormat="1" applyFont="1" applyBorder="1" applyAlignment="1" applyProtection="1">
      <alignment horizontal="center" vertical="center"/>
      <protection locked="0"/>
    </xf>
    <xf numFmtId="0" fontId="3" fillId="0" borderId="13" xfId="51" applyFont="1" applyBorder="1">
      <alignment vertical="center"/>
      <protection/>
    </xf>
    <xf numFmtId="176" fontId="3" fillId="0" borderId="16" xfId="51" applyNumberFormat="1" applyFont="1" applyFill="1" applyBorder="1" applyAlignment="1" applyProtection="1">
      <alignment horizontal="center" vertical="center"/>
      <protection/>
    </xf>
    <xf numFmtId="0" fontId="3" fillId="0" borderId="13" xfId="51" applyFont="1" applyFill="1" applyBorder="1" applyAlignment="1">
      <alignment horizontal="left" vertical="center" indent="1"/>
      <protection/>
    </xf>
    <xf numFmtId="176" fontId="83" fillId="0" borderId="16" xfId="51" applyNumberFormat="1" applyFont="1" applyFill="1" applyBorder="1" applyAlignment="1" applyProtection="1">
      <alignment horizontal="center" vertical="center"/>
      <protection/>
    </xf>
    <xf numFmtId="0" fontId="7" fillId="0" borderId="15" xfId="48" applyNumberFormat="1" applyFont="1" applyFill="1" applyBorder="1" applyAlignment="1" applyProtection="1">
      <alignment horizontal="left" vertical="center" wrapText="1"/>
      <protection locked="0"/>
    </xf>
    <xf numFmtId="176" fontId="83" fillId="0" borderId="16" xfId="51" applyNumberFormat="1" applyFont="1" applyFill="1" applyBorder="1" applyAlignment="1" applyProtection="1">
      <alignment horizontal="center" vertical="center"/>
      <protection locked="0"/>
    </xf>
    <xf numFmtId="0" fontId="7" fillId="0" borderId="15" xfId="48" applyNumberFormat="1" applyFont="1" applyBorder="1" applyAlignment="1" applyProtection="1">
      <alignment horizontal="left" vertical="center"/>
      <protection locked="0"/>
    </xf>
    <xf numFmtId="176" fontId="3" fillId="0" borderId="16" xfId="51" applyNumberFormat="1" applyFont="1" applyFill="1" applyBorder="1" applyAlignment="1" applyProtection="1">
      <alignment horizontal="center" vertical="center"/>
      <protection locked="0"/>
    </xf>
    <xf numFmtId="0" fontId="3" fillId="0" borderId="13" xfId="48" applyFont="1" applyFill="1" applyBorder="1" applyAlignment="1">
      <alignment horizontal="left" vertical="center" wrapText="1" indent="1"/>
      <protection/>
    </xf>
    <xf numFmtId="176" fontId="7" fillId="0" borderId="16" xfId="48" applyNumberFormat="1" applyFont="1" applyFill="1" applyBorder="1" applyAlignment="1" applyProtection="1">
      <alignment horizontal="center" vertical="center"/>
      <protection locked="0"/>
    </xf>
    <xf numFmtId="176" fontId="7" fillId="0" borderId="16" xfId="48" applyNumberFormat="1" applyFont="1" applyFill="1" applyBorder="1" applyAlignment="1" applyProtection="1">
      <alignment horizontal="center" vertical="center"/>
      <protection/>
    </xf>
    <xf numFmtId="0" fontId="7" fillId="0" borderId="13" xfId="48" applyFont="1" applyFill="1" applyBorder="1" applyAlignment="1">
      <alignment horizontal="left" vertical="center" wrapText="1" indent="1"/>
      <protection/>
    </xf>
    <xf numFmtId="0" fontId="3" fillId="0" borderId="17" xfId="48" applyFont="1" applyFill="1" applyBorder="1" applyAlignment="1">
      <alignment horizontal="left" vertical="center" wrapText="1" indent="1"/>
      <protection/>
    </xf>
    <xf numFmtId="176" fontId="7" fillId="0" borderId="18" xfId="48" applyNumberFormat="1" applyFont="1" applyFill="1" applyBorder="1" applyAlignment="1" applyProtection="1">
      <alignment horizontal="center" vertical="center"/>
      <protection locked="0"/>
    </xf>
    <xf numFmtId="0" fontId="7" fillId="0" borderId="19" xfId="4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 applyProtection="1">
      <alignment horizontal="left" vertical="center"/>
      <protection locked="0"/>
    </xf>
    <xf numFmtId="1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3" fillId="0" borderId="1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horizontal="left" vertical="center"/>
      <protection locked="0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0" fontId="14" fillId="0" borderId="0" xfId="48" applyNumberFormat="1" applyFont="1" applyFill="1" applyBorder="1" applyAlignment="1">
      <alignment/>
      <protection/>
    </xf>
    <xf numFmtId="0" fontId="15" fillId="0" borderId="0" xfId="48" applyNumberFormat="1" applyFont="1" applyFill="1" applyBorder="1" applyAlignment="1">
      <alignment/>
      <protection/>
    </xf>
    <xf numFmtId="0" fontId="5" fillId="0" borderId="0" xfId="48" applyNumberFormat="1" applyFont="1" applyFill="1" applyBorder="1" applyAlignment="1">
      <alignment/>
      <protection/>
    </xf>
    <xf numFmtId="0" fontId="0" fillId="0" borderId="0" xfId="48" applyNumberFormat="1" applyFont="1" applyFill="1" applyBorder="1" applyAlignment="1">
      <alignment/>
      <protection/>
    </xf>
    <xf numFmtId="0" fontId="8" fillId="24" borderId="0" xfId="48" applyNumberFormat="1" applyFont="1" applyFill="1" applyBorder="1" applyAlignment="1">
      <alignment/>
      <protection/>
    </xf>
    <xf numFmtId="0" fontId="18" fillId="24" borderId="0" xfId="48" applyNumberFormat="1" applyFont="1" applyFill="1" applyBorder="1" applyAlignment="1">
      <alignment horizontal="right" vertical="center"/>
      <protection/>
    </xf>
    <xf numFmtId="0" fontId="19" fillId="24" borderId="14" xfId="48" applyNumberFormat="1" applyFont="1" applyFill="1" applyBorder="1" applyAlignment="1">
      <alignment horizontal="center" vertical="center" wrapText="1"/>
      <protection/>
    </xf>
    <xf numFmtId="0" fontId="19" fillId="25" borderId="21" xfId="48" applyNumberFormat="1" applyFont="1" applyFill="1" applyBorder="1" applyAlignment="1">
      <alignment horizontal="center" vertical="center" wrapText="1"/>
      <protection/>
    </xf>
    <xf numFmtId="0" fontId="19" fillId="0" borderId="21" xfId="57" applyNumberFormat="1" applyFont="1" applyFill="1" applyBorder="1" applyAlignment="1">
      <alignment horizontal="center" vertical="center" wrapText="1"/>
    </xf>
    <xf numFmtId="176" fontId="11" fillId="0" borderId="14" xfId="48" applyNumberFormat="1" applyFont="1" applyFill="1" applyBorder="1" applyAlignment="1">
      <alignment horizontal="center" vertical="center"/>
      <protection/>
    </xf>
    <xf numFmtId="176" fontId="11" fillId="0" borderId="20" xfId="48" applyNumberFormat="1" applyFont="1" applyFill="1" applyBorder="1" applyAlignment="1">
      <alignment horizontal="center" vertical="center"/>
      <protection/>
    </xf>
    <xf numFmtId="0" fontId="12" fillId="24" borderId="13" xfId="48" applyNumberFormat="1" applyFont="1" applyFill="1" applyBorder="1" applyAlignment="1">
      <alignment horizontal="left" vertical="center" indent="1"/>
      <protection/>
    </xf>
    <xf numFmtId="176" fontId="11" fillId="0" borderId="16" xfId="48" applyNumberFormat="1" applyFont="1" applyFill="1" applyBorder="1" applyAlignment="1">
      <alignment horizontal="center" vertical="center"/>
      <protection/>
    </xf>
    <xf numFmtId="176" fontId="11" fillId="0" borderId="15" xfId="48" applyNumberFormat="1" applyFont="1" applyFill="1" applyBorder="1" applyAlignment="1">
      <alignment horizontal="center" vertical="center"/>
      <protection/>
    </xf>
    <xf numFmtId="176" fontId="11" fillId="24" borderId="16" xfId="48" applyNumberFormat="1" applyFont="1" applyFill="1" applyBorder="1" applyAlignment="1">
      <alignment horizontal="center" vertical="center"/>
      <protection/>
    </xf>
    <xf numFmtId="176" fontId="11" fillId="24" borderId="15" xfId="48" applyNumberFormat="1" applyFont="1" applyFill="1" applyBorder="1" applyAlignment="1">
      <alignment horizontal="center" vertical="center"/>
      <protection/>
    </xf>
    <xf numFmtId="0" fontId="19" fillId="24" borderId="13" xfId="48" applyNumberFormat="1" applyFont="1" applyFill="1" applyBorder="1" applyAlignment="1">
      <alignment vertical="center"/>
      <protection/>
    </xf>
    <xf numFmtId="0" fontId="19" fillId="24" borderId="17" xfId="48" applyNumberFormat="1" applyFont="1" applyFill="1" applyBorder="1" applyAlignment="1">
      <alignment vertical="center"/>
      <protection/>
    </xf>
    <xf numFmtId="176" fontId="11" fillId="0" borderId="18" xfId="48" applyNumberFormat="1" applyFont="1" applyFill="1" applyBorder="1" applyAlignment="1">
      <alignment horizontal="center" vertical="center"/>
      <protection/>
    </xf>
    <xf numFmtId="176" fontId="11" fillId="0" borderId="19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178" fontId="3" fillId="0" borderId="16" xfId="50" applyNumberFormat="1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176" fontId="3" fillId="0" borderId="16" xfId="64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178" fontId="3" fillId="0" borderId="16" xfId="64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vertical="center" wrapText="1"/>
    </xf>
    <xf numFmtId="178" fontId="3" fillId="0" borderId="16" xfId="0" applyNumberFormat="1" applyFont="1" applyFill="1" applyBorder="1" applyAlignment="1">
      <alignment horizontal="right" vertical="center" wrapText="1"/>
    </xf>
    <xf numFmtId="176" fontId="3" fillId="0" borderId="16" xfId="64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3" fillId="0" borderId="18" xfId="64" applyNumberFormat="1" applyFont="1" applyFill="1" applyBorder="1" applyAlignment="1">
      <alignment horizontal="right" vertical="center"/>
    </xf>
    <xf numFmtId="176" fontId="3" fillId="0" borderId="18" xfId="64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3" fillId="0" borderId="14" xfId="50" applyFont="1" applyFill="1" applyBorder="1" applyAlignment="1">
      <alignment horizontal="center" vertical="center"/>
      <protection/>
    </xf>
    <xf numFmtId="0" fontId="3" fillId="0" borderId="14" xfId="50" applyFont="1" applyFill="1" applyBorder="1" applyAlignment="1">
      <alignment horizontal="center" vertical="center" wrapText="1"/>
      <protection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 vertical="center"/>
    </xf>
    <xf numFmtId="176" fontId="3" fillId="0" borderId="20" xfId="50" applyNumberFormat="1" applyFont="1" applyFill="1" applyBorder="1" applyAlignment="1">
      <alignment horizontal="right" vertical="center" wrapText="1"/>
      <protection/>
    </xf>
    <xf numFmtId="176" fontId="3" fillId="0" borderId="14" xfId="50" applyNumberFormat="1" applyFont="1" applyFill="1" applyBorder="1" applyAlignment="1">
      <alignment horizontal="right" vertical="center"/>
      <protection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 horizontal="left" vertical="center" wrapText="1" indent="1"/>
    </xf>
    <xf numFmtId="176" fontId="3" fillId="0" borderId="15" xfId="50" applyNumberFormat="1" applyFont="1" applyFill="1" applyBorder="1" applyAlignment="1">
      <alignment horizontal="right" vertical="center"/>
      <protection/>
    </xf>
    <xf numFmtId="176" fontId="3" fillId="0" borderId="13" xfId="50" applyNumberFormat="1" applyFont="1" applyFill="1" applyBorder="1" applyAlignment="1">
      <alignment horizontal="right" vertical="center"/>
      <protection/>
    </xf>
    <xf numFmtId="176" fontId="3" fillId="0" borderId="16" xfId="0" applyNumberFormat="1" applyFont="1" applyFill="1" applyBorder="1" applyAlignment="1">
      <alignment vertical="center"/>
    </xf>
    <xf numFmtId="176" fontId="3" fillId="0" borderId="16" xfId="50" applyNumberFormat="1" applyFont="1" applyFill="1" applyBorder="1" applyAlignment="1">
      <alignment horizontal="right" vertical="center"/>
      <protection/>
    </xf>
    <xf numFmtId="0" fontId="1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/>
    </xf>
    <xf numFmtId="176" fontId="10" fillId="0" borderId="1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8" xfId="50" applyNumberFormat="1" applyFont="1" applyFill="1" applyBorder="1" applyAlignment="1">
      <alignment horizontal="right" vertical="center"/>
      <protection/>
    </xf>
    <xf numFmtId="179" fontId="3" fillId="0" borderId="2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1" xfId="50" applyNumberFormat="1" applyFont="1" applyFill="1" applyBorder="1" applyAlignment="1">
      <alignment horizontal="right" vertical="center"/>
      <protection/>
    </xf>
    <xf numFmtId="0" fontId="10" fillId="0" borderId="16" xfId="0" applyFont="1" applyFill="1" applyBorder="1" applyAlignment="1">
      <alignment horizontal="left" vertical="center" wrapText="1"/>
    </xf>
    <xf numFmtId="179" fontId="3" fillId="0" borderId="13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 indent="1"/>
    </xf>
    <xf numFmtId="176" fontId="3" fillId="0" borderId="13" xfId="0" applyNumberFormat="1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76" fontId="10" fillId="0" borderId="16" xfId="0" applyNumberFormat="1" applyFont="1" applyFill="1" applyBorder="1" applyAlignment="1">
      <alignment vertical="center" wrapText="1"/>
    </xf>
    <xf numFmtId="176" fontId="3" fillId="0" borderId="17" xfId="50" applyNumberFormat="1" applyFont="1" applyFill="1" applyBorder="1" applyAlignment="1">
      <alignment horizontal="right" vertical="center"/>
      <protection/>
    </xf>
    <xf numFmtId="179" fontId="3" fillId="0" borderId="19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/>
    </xf>
    <xf numFmtId="176" fontId="3" fillId="0" borderId="19" xfId="5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2" fontId="3" fillId="0" borderId="20" xfId="50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/>
    </xf>
    <xf numFmtId="2" fontId="3" fillId="0" borderId="16" xfId="50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/>
    </xf>
    <xf numFmtId="2" fontId="3" fillId="0" borderId="18" xfId="50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/>
    </xf>
    <xf numFmtId="2" fontId="3" fillId="0" borderId="21" xfId="50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2" fontId="84" fillId="0" borderId="16" xfId="50" applyNumberFormat="1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1" fontId="3" fillId="0" borderId="11" xfId="50" applyNumberFormat="1" applyFont="1" applyFill="1" applyBorder="1" applyAlignment="1">
      <alignment horizontal="center" vertical="center" wrapText="1"/>
      <protection/>
    </xf>
    <xf numFmtId="1" fontId="3" fillId="0" borderId="21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/>
    </xf>
    <xf numFmtId="0" fontId="3" fillId="0" borderId="11" xfId="50" applyFont="1" applyFill="1" applyBorder="1" applyAlignment="1">
      <alignment horizontal="center" vertical="center" wrapText="1"/>
      <protection/>
    </xf>
    <xf numFmtId="179" fontId="3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 indent="1"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9" fontId="3" fillId="0" borderId="15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41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41" fontId="3" fillId="0" borderId="16" xfId="0" applyNumberFormat="1" applyFont="1" applyFill="1" applyBorder="1" applyAlignment="1">
      <alignment vertical="center"/>
    </xf>
    <xf numFmtId="41" fontId="3" fillId="0" borderId="16" xfId="50" applyNumberFormat="1" applyFont="1" applyFill="1" applyBorder="1" applyAlignment="1">
      <alignment horizontal="right" vertical="center"/>
      <protection/>
    </xf>
    <xf numFmtId="1" fontId="3" fillId="0" borderId="18" xfId="50" applyNumberFormat="1" applyFont="1" applyFill="1" applyBorder="1" applyAlignment="1">
      <alignment horizontal="center" vertical="center"/>
      <protection/>
    </xf>
    <xf numFmtId="179" fontId="3" fillId="0" borderId="18" xfId="0" applyNumberFormat="1" applyFont="1" applyFill="1" applyBorder="1" applyAlignment="1">
      <alignment vertical="center"/>
    </xf>
    <xf numFmtId="41" fontId="3" fillId="0" borderId="18" xfId="5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1" fontId="3" fillId="0" borderId="14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41" fontId="21" fillId="0" borderId="16" xfId="0" applyNumberFormat="1" applyFont="1" applyFill="1" applyBorder="1" applyAlignment="1">
      <alignment horizontal="left" vertical="center" wrapText="1"/>
    </xf>
    <xf numFmtId="41" fontId="11" fillId="0" borderId="16" xfId="0" applyNumberFormat="1" applyFont="1" applyFill="1" applyBorder="1" applyAlignment="1">
      <alignment vertical="center" wrapText="1"/>
    </xf>
    <xf numFmtId="41" fontId="11" fillId="0" borderId="16" xfId="50" applyNumberFormat="1" applyFont="1" applyFill="1" applyBorder="1" applyAlignment="1">
      <alignment vertical="center" wrapText="1"/>
      <protection/>
    </xf>
    <xf numFmtId="41" fontId="21" fillId="0" borderId="16" xfId="50" applyNumberFormat="1" applyFont="1" applyFill="1" applyBorder="1" applyAlignment="1">
      <alignment vertical="center" wrapText="1"/>
      <protection/>
    </xf>
    <xf numFmtId="0" fontId="85" fillId="0" borderId="0" xfId="0" applyFont="1" applyFill="1" applyAlignment="1">
      <alignment/>
    </xf>
    <xf numFmtId="176" fontId="85" fillId="0" borderId="0" xfId="0" applyNumberFormat="1" applyFont="1" applyFill="1" applyAlignment="1">
      <alignment/>
    </xf>
    <xf numFmtId="179" fontId="3" fillId="0" borderId="19" xfId="0" applyNumberFormat="1" applyFont="1" applyFill="1" applyBorder="1" applyAlignment="1">
      <alignment vertical="center"/>
    </xf>
    <xf numFmtId="41" fontId="11" fillId="0" borderId="18" xfId="50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 applyProtection="1">
      <alignment horizontal="left" vertical="center"/>
      <protection locked="0"/>
    </xf>
    <xf numFmtId="0" fontId="14" fillId="24" borderId="0" xfId="48" applyNumberFormat="1" applyFont="1" applyFill="1" applyBorder="1" applyAlignment="1">
      <alignment/>
      <protection/>
    </xf>
    <xf numFmtId="0" fontId="15" fillId="24" borderId="0" xfId="48" applyNumberFormat="1" applyFont="1" applyFill="1" applyBorder="1" applyAlignment="1">
      <alignment/>
      <protection/>
    </xf>
    <xf numFmtId="0" fontId="5" fillId="24" borderId="0" xfId="48" applyNumberFormat="1" applyFont="1" applyFill="1" applyBorder="1" applyAlignment="1">
      <alignment/>
      <protection/>
    </xf>
    <xf numFmtId="0" fontId="0" fillId="24" borderId="0" xfId="48" applyNumberFormat="1" applyFont="1" applyFill="1" applyBorder="1" applyAlignment="1">
      <alignment/>
      <protection/>
    </xf>
    <xf numFmtId="0" fontId="19" fillId="24" borderId="21" xfId="48" applyNumberFormat="1" applyFont="1" applyFill="1" applyBorder="1" applyAlignment="1">
      <alignment horizontal="center" vertical="center" wrapText="1"/>
      <protection/>
    </xf>
    <xf numFmtId="0" fontId="19" fillId="24" borderId="21" xfId="57" applyNumberFormat="1" applyFont="1" applyFill="1" applyBorder="1" applyAlignment="1">
      <alignment horizontal="center" vertical="center" wrapText="1"/>
    </xf>
    <xf numFmtId="176" fontId="3" fillId="24" borderId="21" xfId="48" applyNumberFormat="1" applyFont="1" applyFill="1" applyBorder="1" applyAlignment="1">
      <alignment horizontal="center" vertical="center"/>
      <protection/>
    </xf>
    <xf numFmtId="176" fontId="3" fillId="24" borderId="14" xfId="48" applyNumberFormat="1" applyFont="1" applyFill="1" applyBorder="1" applyAlignment="1">
      <alignment horizontal="center" vertical="center"/>
      <protection/>
    </xf>
    <xf numFmtId="176" fontId="3" fillId="24" borderId="20" xfId="48" applyNumberFormat="1" applyFont="1" applyFill="1" applyBorder="1" applyAlignment="1">
      <alignment horizontal="center" vertical="center"/>
      <protection/>
    </xf>
    <xf numFmtId="176" fontId="3" fillId="24" borderId="13" xfId="48" applyNumberFormat="1" applyFont="1" applyFill="1" applyBorder="1" applyAlignment="1">
      <alignment horizontal="center" vertical="center"/>
      <protection/>
    </xf>
    <xf numFmtId="176" fontId="3" fillId="24" borderId="16" xfId="48" applyNumberFormat="1" applyFont="1" applyFill="1" applyBorder="1" applyAlignment="1">
      <alignment horizontal="center" vertical="center"/>
      <protection/>
    </xf>
    <xf numFmtId="176" fontId="3" fillId="24" borderId="15" xfId="48" applyNumberFormat="1" applyFont="1" applyFill="1" applyBorder="1" applyAlignment="1">
      <alignment horizontal="center" vertical="center"/>
      <protection/>
    </xf>
    <xf numFmtId="176" fontId="14" fillId="24" borderId="16" xfId="48" applyNumberFormat="1" applyFont="1" applyFill="1" applyBorder="1" applyAlignment="1">
      <alignment horizontal="center"/>
      <protection/>
    </xf>
    <xf numFmtId="176" fontId="14" fillId="24" borderId="15" xfId="48" applyNumberFormat="1" applyFont="1" applyFill="1" applyBorder="1" applyAlignment="1">
      <alignment horizontal="center"/>
      <protection/>
    </xf>
    <xf numFmtId="0" fontId="86" fillId="24" borderId="13" xfId="48" applyNumberFormat="1" applyFont="1" applyFill="1" applyBorder="1" applyAlignment="1">
      <alignment horizontal="left" vertical="center" indent="1"/>
      <protection/>
    </xf>
    <xf numFmtId="176" fontId="3" fillId="24" borderId="17" xfId="48" applyNumberFormat="1" applyFont="1" applyFill="1" applyBorder="1" applyAlignment="1">
      <alignment horizontal="center" vertical="center"/>
      <protection/>
    </xf>
    <xf numFmtId="176" fontId="3" fillId="24" borderId="18" xfId="48" applyNumberFormat="1" applyFont="1" applyFill="1" applyBorder="1" applyAlignment="1">
      <alignment horizontal="center" vertical="center"/>
      <protection/>
    </xf>
    <xf numFmtId="176" fontId="3" fillId="24" borderId="19" xfId="48" applyNumberFormat="1" applyFont="1" applyFill="1" applyBorder="1" applyAlignment="1">
      <alignment horizontal="center" vertical="center"/>
      <protection/>
    </xf>
    <xf numFmtId="1" fontId="3" fillId="0" borderId="14" xfId="50" applyNumberFormat="1" applyFont="1" applyFill="1" applyBorder="1" applyAlignment="1">
      <alignment horizontal="center" vertical="center" wrapText="1"/>
      <protection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3" xfId="50" applyNumberFormat="1" applyFont="1" applyFill="1" applyBorder="1" applyAlignment="1">
      <alignment vertical="center"/>
      <protection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justify" vertical="center" wrapText="1"/>
    </xf>
    <xf numFmtId="176" fontId="3" fillId="0" borderId="16" xfId="50" applyNumberFormat="1" applyFont="1" applyFill="1" applyBorder="1" applyAlignment="1">
      <alignment vertical="center"/>
      <protection/>
    </xf>
    <xf numFmtId="41" fontId="3" fillId="0" borderId="16" xfId="50" applyNumberFormat="1" applyFont="1" applyFill="1" applyBorder="1" applyAlignment="1">
      <alignment vertical="center"/>
      <protection/>
    </xf>
    <xf numFmtId="0" fontId="10" fillId="0" borderId="13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22" xfId="50" applyNumberFormat="1" applyFont="1" applyFill="1" applyBorder="1" applyAlignment="1">
      <alignment horizontal="right" vertical="center"/>
      <protection/>
    </xf>
    <xf numFmtId="17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7" xfId="50" applyNumberFormat="1" applyFont="1" applyFill="1" applyBorder="1" applyAlignment="1">
      <alignment vertical="center"/>
      <protection/>
    </xf>
    <xf numFmtId="179" fontId="11" fillId="0" borderId="14" xfId="0" applyNumberFormat="1" applyFont="1" applyFill="1" applyBorder="1" applyAlignment="1">
      <alignment horizontal="center" vertical="center" wrapText="1"/>
    </xf>
    <xf numFmtId="179" fontId="11" fillId="0" borderId="16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vertical="center" wrapText="1"/>
    </xf>
    <xf numFmtId="179" fontId="11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3" fillId="0" borderId="12" xfId="50" applyNumberFormat="1" applyFont="1" applyFill="1" applyBorder="1" applyAlignment="1">
      <alignment horizontal="center" vertical="center" wrapText="1"/>
      <protection/>
    </xf>
    <xf numFmtId="0" fontId="3" fillId="0" borderId="20" xfId="50" applyFont="1" applyFill="1" applyBorder="1" applyAlignment="1">
      <alignment horizontal="right" vertical="center" wrapText="1"/>
      <protection/>
    </xf>
    <xf numFmtId="0" fontId="3" fillId="0" borderId="15" xfId="50" applyFont="1" applyFill="1" applyBorder="1" applyAlignment="1">
      <alignment horizontal="right" vertical="center" wrapText="1"/>
      <protection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0" xfId="50" applyNumberFormat="1" applyFont="1" applyFill="1" applyBorder="1" applyAlignment="1">
      <alignment horizontal="right" vertical="center"/>
      <protection/>
    </xf>
    <xf numFmtId="0" fontId="10" fillId="0" borderId="18" xfId="0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3" fillId="24" borderId="19" xfId="5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" fontId="10" fillId="0" borderId="11" xfId="50" applyNumberFormat="1" applyFont="1" applyFill="1" applyBorder="1" applyAlignment="1">
      <alignment horizontal="center" vertical="center" wrapText="1"/>
      <protection/>
    </xf>
    <xf numFmtId="1" fontId="3" fillId="0" borderId="21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88" fillId="0" borderId="20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right" vertical="center"/>
    </xf>
    <xf numFmtId="0" fontId="88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8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8" fillId="0" borderId="16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9" fontId="3" fillId="0" borderId="17" xfId="0" applyNumberFormat="1" applyFont="1" applyFill="1" applyBorder="1" applyAlignment="1">
      <alignment horizontal="right" vertical="center"/>
    </xf>
    <xf numFmtId="0" fontId="88" fillId="0" borderId="18" xfId="0" applyFont="1" applyFill="1" applyBorder="1" applyAlignment="1">
      <alignment vertical="center" wrapText="1"/>
    </xf>
    <xf numFmtId="176" fontId="3" fillId="24" borderId="20" xfId="0" applyNumberFormat="1" applyFont="1" applyFill="1" applyBorder="1" applyAlignment="1">
      <alignment horizontal="right" vertical="center"/>
    </xf>
    <xf numFmtId="41" fontId="88" fillId="0" borderId="14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/>
    </xf>
    <xf numFmtId="176" fontId="3" fillId="24" borderId="13" xfId="0" applyNumberFormat="1" applyFont="1" applyFill="1" applyBorder="1" applyAlignment="1" applyProtection="1">
      <alignment horizontal="right" vertical="center"/>
      <protection/>
    </xf>
    <xf numFmtId="41" fontId="88" fillId="0" borderId="16" xfId="0" applyNumberFormat="1" applyFont="1" applyFill="1" applyBorder="1" applyAlignment="1">
      <alignment vertical="center" wrapText="1"/>
    </xf>
    <xf numFmtId="41" fontId="89" fillId="0" borderId="16" xfId="0" applyNumberFormat="1" applyFont="1" applyFill="1" applyBorder="1" applyAlignment="1">
      <alignment/>
    </xf>
    <xf numFmtId="41" fontId="88" fillId="0" borderId="16" xfId="0" applyNumberFormat="1" applyFont="1" applyFill="1" applyBorder="1" applyAlignment="1">
      <alignment vertical="center"/>
    </xf>
    <xf numFmtId="176" fontId="3" fillId="24" borderId="13" xfId="0" applyNumberFormat="1" applyFont="1" applyFill="1" applyBorder="1" applyAlignment="1">
      <alignment horizontal="right" vertical="center"/>
    </xf>
    <xf numFmtId="41" fontId="88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1" fontId="88" fillId="0" borderId="16" xfId="0" applyNumberFormat="1" applyFont="1" applyFill="1" applyBorder="1" applyAlignment="1">
      <alignment horizontal="left" vertical="center"/>
    </xf>
    <xf numFmtId="176" fontId="3" fillId="24" borderId="17" xfId="50" applyNumberFormat="1" applyFont="1" applyFill="1" applyBorder="1" applyAlignment="1">
      <alignment horizontal="right" vertical="center"/>
      <protection/>
    </xf>
    <xf numFmtId="41" fontId="88" fillId="0" borderId="18" xfId="0" applyNumberFormat="1" applyFont="1" applyFill="1" applyBorder="1" applyAlignment="1">
      <alignment vertical="center" wrapText="1"/>
    </xf>
    <xf numFmtId="1" fontId="3" fillId="0" borderId="13" xfId="50" applyNumberFormat="1" applyFont="1" applyFill="1" applyBorder="1" applyAlignment="1">
      <alignment horizontal="right" vertical="center"/>
      <protection/>
    </xf>
    <xf numFmtId="0" fontId="11" fillId="0" borderId="14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1" fontId="21" fillId="0" borderId="14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indent="1"/>
    </xf>
    <xf numFmtId="41" fontId="21" fillId="0" borderId="1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indent="1"/>
    </xf>
    <xf numFmtId="41" fontId="8" fillId="0" borderId="16" xfId="0" applyNumberFormat="1" applyFont="1" applyFill="1" applyBorder="1" applyAlignment="1">
      <alignment/>
    </xf>
    <xf numFmtId="41" fontId="11" fillId="0" borderId="16" xfId="0" applyNumberFormat="1" applyFont="1" applyFill="1" applyBorder="1" applyAlignment="1">
      <alignment vertical="center"/>
    </xf>
    <xf numFmtId="41" fontId="21" fillId="0" borderId="16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 vertical="center"/>
    </xf>
    <xf numFmtId="41" fontId="24" fillId="0" borderId="16" xfId="0" applyNumberFormat="1" applyFont="1" applyFill="1" applyBorder="1" applyAlignment="1">
      <alignment horizontal="left" vertical="top" wrapText="1"/>
    </xf>
    <xf numFmtId="41" fontId="11" fillId="0" borderId="16" xfId="0" applyNumberFormat="1" applyFont="1" applyFill="1" applyBorder="1" applyAlignment="1">
      <alignment horizontal="left" vertical="center"/>
    </xf>
    <xf numFmtId="1" fontId="3" fillId="0" borderId="17" xfId="50" applyNumberFormat="1" applyFont="1" applyFill="1" applyBorder="1" applyAlignment="1">
      <alignment horizontal="center" vertical="center"/>
      <protection/>
    </xf>
    <xf numFmtId="41" fontId="21" fillId="0" borderId="18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25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0" xfId="47" applyFont="1" applyAlignment="1">
      <alignment horizontal="center" vertical="center"/>
      <protection/>
    </xf>
    <xf numFmtId="0" fontId="5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182" fontId="2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48" applyFont="1" applyFill="1" applyBorder="1" applyAlignment="1">
      <alignment vertical="center"/>
      <protection/>
    </xf>
    <xf numFmtId="0" fontId="10" fillId="0" borderId="0" xfId="48" applyFont="1" applyFill="1" applyAlignment="1">
      <alignment horizontal="right"/>
      <protection/>
    </xf>
    <xf numFmtId="0" fontId="10" fillId="0" borderId="14" xfId="50" applyFont="1" applyFill="1" applyBorder="1" applyAlignment="1">
      <alignment horizontal="center" vertical="center"/>
      <protection/>
    </xf>
    <xf numFmtId="176" fontId="3" fillId="0" borderId="14" xfId="48" applyNumberFormat="1" applyFont="1" applyFill="1" applyBorder="1" applyAlignment="1">
      <alignment vertical="center"/>
      <protection/>
    </xf>
    <xf numFmtId="176" fontId="3" fillId="0" borderId="16" xfId="48" applyNumberFormat="1" applyFont="1" applyFill="1" applyBorder="1" applyAlignment="1">
      <alignment vertical="center"/>
      <protection/>
    </xf>
    <xf numFmtId="176" fontId="10" fillId="0" borderId="16" xfId="48" applyNumberFormat="1" applyFont="1" applyFill="1" applyBorder="1" applyAlignment="1">
      <alignment vertical="center"/>
      <protection/>
    </xf>
    <xf numFmtId="176" fontId="3" fillId="0" borderId="18" xfId="48" applyNumberFormat="1" applyFont="1" applyFill="1" applyBorder="1" applyAlignment="1">
      <alignment horizontal="center" vertical="center"/>
      <protection/>
    </xf>
    <xf numFmtId="0" fontId="90" fillId="0" borderId="0" xfId="46" applyFont="1" applyAlignment="1">
      <alignment horizontal="center" vertical="center"/>
      <protection/>
    </xf>
    <xf numFmtId="0" fontId="0" fillId="0" borderId="0" xfId="44">
      <alignment/>
      <protection/>
    </xf>
    <xf numFmtId="0" fontId="23" fillId="0" borderId="11" xfId="44" applyFont="1" applyBorder="1" applyAlignment="1">
      <alignment horizontal="center" vertical="center"/>
      <protection/>
    </xf>
    <xf numFmtId="0" fontId="23" fillId="0" borderId="11" xfId="44" applyFont="1" applyBorder="1" applyAlignment="1">
      <alignment vertical="center"/>
      <protection/>
    </xf>
    <xf numFmtId="0" fontId="0" fillId="0" borderId="22" xfId="44" applyBorder="1" applyAlignment="1">
      <alignment/>
      <protection/>
    </xf>
    <xf numFmtId="0" fontId="17" fillId="0" borderId="0" xfId="0" applyFont="1" applyFill="1" applyAlignment="1">
      <alignment/>
    </xf>
    <xf numFmtId="0" fontId="10" fillId="0" borderId="22" xfId="0" applyFont="1" applyFill="1" applyBorder="1" applyAlignment="1">
      <alignment horizontal="right" vertical="center"/>
    </xf>
    <xf numFmtId="0" fontId="19" fillId="24" borderId="13" xfId="48" applyNumberFormat="1" applyFont="1" applyFill="1" applyBorder="1" applyAlignment="1">
      <alignment vertical="center"/>
      <protection/>
    </xf>
    <xf numFmtId="0" fontId="19" fillId="24" borderId="21" xfId="48" applyNumberFormat="1" applyFont="1" applyFill="1" applyBorder="1" applyAlignment="1">
      <alignment vertical="center"/>
      <protection/>
    </xf>
    <xf numFmtId="0" fontId="12" fillId="24" borderId="17" xfId="48" applyNumberFormat="1" applyFont="1" applyFill="1" applyBorder="1" applyAlignment="1">
      <alignment horizontal="left" vertical="center" indent="1"/>
      <protection/>
    </xf>
    <xf numFmtId="0" fontId="19" fillId="24" borderId="11" xfId="48" applyNumberFormat="1" applyFont="1" applyFill="1" applyBorder="1" applyAlignment="1">
      <alignment horizontal="center" vertical="center" wrapText="1"/>
      <protection/>
    </xf>
    <xf numFmtId="0" fontId="19" fillId="25" borderId="10" xfId="48" applyNumberFormat="1" applyFont="1" applyFill="1" applyBorder="1" applyAlignment="1">
      <alignment horizontal="center" vertical="center" wrapText="1"/>
      <protection/>
    </xf>
    <xf numFmtId="0" fontId="19" fillId="0" borderId="10" xfId="57" applyNumberFormat="1" applyFont="1" applyFill="1" applyBorder="1" applyAlignment="1">
      <alignment horizontal="center" vertical="center" wrapText="1"/>
    </xf>
    <xf numFmtId="0" fontId="19" fillId="24" borderId="17" xfId="48" applyNumberFormat="1" applyFont="1" applyFill="1" applyBorder="1" applyAlignment="1">
      <alignment vertical="center"/>
      <protection/>
    </xf>
    <xf numFmtId="0" fontId="86" fillId="24" borderId="17" xfId="48" applyNumberFormat="1" applyFont="1" applyFill="1" applyBorder="1" applyAlignment="1">
      <alignment horizontal="left" vertical="center" indent="1"/>
      <protection/>
    </xf>
    <xf numFmtId="0" fontId="19" fillId="24" borderId="10" xfId="48" applyNumberFormat="1" applyFont="1" applyFill="1" applyBorder="1" applyAlignment="1">
      <alignment horizontal="center" vertical="center" wrapText="1"/>
      <protection/>
    </xf>
    <xf numFmtId="0" fontId="19" fillId="24" borderId="10" xfId="5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3" fillId="25" borderId="10" xfId="48" applyFont="1" applyFill="1" applyBorder="1" applyAlignment="1">
      <alignment horizontal="center" vertical="center" wrapText="1"/>
      <protection/>
    </xf>
    <xf numFmtId="0" fontId="43" fillId="25" borderId="11" xfId="4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6" fontId="10" fillId="0" borderId="13" xfId="0" applyNumberFormat="1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/>
    </xf>
    <xf numFmtId="176" fontId="10" fillId="0" borderId="13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24" borderId="18" xfId="50" applyNumberFormat="1" applyFont="1" applyFill="1" applyBorder="1" applyAlignment="1">
      <alignment horizontal="right" vertical="center"/>
      <protection/>
    </xf>
    <xf numFmtId="0" fontId="5" fillId="0" borderId="0" xfId="44" applyFont="1">
      <alignment/>
      <protection/>
    </xf>
    <xf numFmtId="0" fontId="0" fillId="0" borderId="0" xfId="41">
      <alignment/>
      <protection/>
    </xf>
    <xf numFmtId="0" fontId="0" fillId="0" borderId="11" xfId="44" applyBorder="1" applyAlignment="1">
      <alignment horizontal="left" vertical="center" indent="2"/>
      <protection/>
    </xf>
    <xf numFmtId="0" fontId="0" fillId="0" borderId="11" xfId="44" applyBorder="1" applyAlignment="1">
      <alignment vertical="center"/>
      <protection/>
    </xf>
    <xf numFmtId="0" fontId="23" fillId="0" borderId="11" xfId="44" applyFont="1" applyFill="1" applyBorder="1" applyAlignment="1">
      <alignment vertical="center"/>
      <protection/>
    </xf>
    <xf numFmtId="0" fontId="0" fillId="0" borderId="11" xfId="44" applyFill="1" applyBorder="1" applyAlignment="1">
      <alignment horizontal="left" vertical="center" indent="2"/>
      <protection/>
    </xf>
    <xf numFmtId="0" fontId="91" fillId="0" borderId="11" xfId="44" applyFont="1" applyFill="1" applyBorder="1" applyAlignment="1">
      <alignment vertical="center"/>
      <protection/>
    </xf>
    <xf numFmtId="0" fontId="0" fillId="0" borderId="11" xfId="44" applyFill="1" applyBorder="1" applyAlignment="1">
      <alignment vertical="center"/>
      <protection/>
    </xf>
    <xf numFmtId="0" fontId="92" fillId="0" borderId="11" xfId="44" applyFont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63" fillId="0" borderId="11" xfId="52" applyNumberFormat="1" applyFont="1" applyFill="1" applyBorder="1" applyAlignment="1" applyProtection="1">
      <alignment horizontal="right" vertical="center"/>
      <protection/>
    </xf>
    <xf numFmtId="0" fontId="93" fillId="0" borderId="0" xfId="43" applyFont="1" applyFill="1" applyAlignment="1">
      <alignment vertical="center"/>
      <protection/>
    </xf>
    <xf numFmtId="0" fontId="94" fillId="0" borderId="0" xfId="43" applyFont="1" applyFill="1" applyAlignment="1">
      <alignment vertical="center"/>
      <protection/>
    </xf>
    <xf numFmtId="0" fontId="94" fillId="0" borderId="0" xfId="43" applyFont="1" applyFill="1" applyAlignment="1">
      <alignment horizontal="center" vertical="center"/>
      <protection/>
    </xf>
    <xf numFmtId="0" fontId="94" fillId="0" borderId="0" xfId="43" applyFont="1" applyFill="1" applyAlignment="1">
      <alignment horizontal="right" vertical="center"/>
      <protection/>
    </xf>
    <xf numFmtId="0" fontId="95" fillId="0" borderId="11" xfId="43" applyFont="1" applyFill="1" applyBorder="1" applyAlignment="1">
      <alignment horizontal="center" vertical="center"/>
      <protection/>
    </xf>
    <xf numFmtId="1" fontId="95" fillId="0" borderId="11" xfId="43" applyNumberFormat="1" applyFont="1" applyFill="1" applyBorder="1" applyAlignment="1">
      <alignment vertical="center"/>
      <protection/>
    </xf>
    <xf numFmtId="1" fontId="96" fillId="0" borderId="11" xfId="49" applyNumberFormat="1" applyFont="1" applyFill="1" applyBorder="1" applyAlignment="1" applyProtection="1">
      <alignment vertical="center"/>
      <protection locked="0"/>
    </xf>
    <xf numFmtId="1" fontId="96" fillId="0" borderId="11" xfId="49" applyNumberFormat="1" applyFont="1" applyFill="1" applyBorder="1" applyAlignment="1" applyProtection="1">
      <alignment horizontal="right" vertical="center"/>
      <protection locked="0"/>
    </xf>
    <xf numFmtId="1" fontId="97" fillId="0" borderId="11" xfId="49" applyNumberFormat="1" applyFont="1" applyFill="1" applyBorder="1" applyAlignment="1" applyProtection="1">
      <alignment vertical="center"/>
      <protection locked="0"/>
    </xf>
    <xf numFmtId="1" fontId="97" fillId="0" borderId="11" xfId="49" applyNumberFormat="1" applyFont="1" applyFill="1" applyBorder="1" applyAlignment="1" applyProtection="1">
      <alignment horizontal="right" vertical="center"/>
      <protection locked="0"/>
    </xf>
    <xf numFmtId="3" fontId="96" fillId="0" borderId="11" xfId="49" applyNumberFormat="1" applyFont="1" applyFill="1" applyBorder="1" applyAlignment="1" applyProtection="1">
      <alignment horizontal="right" vertical="center"/>
      <protection locked="0"/>
    </xf>
    <xf numFmtId="3" fontId="97" fillId="0" borderId="11" xfId="49" applyNumberFormat="1" applyFont="1" applyFill="1" applyBorder="1" applyAlignment="1" applyProtection="1">
      <alignment horizontal="right" vertical="center"/>
      <protection locked="0"/>
    </xf>
    <xf numFmtId="3" fontId="97" fillId="0" borderId="11" xfId="49" applyNumberFormat="1" applyFont="1" applyFill="1" applyBorder="1" applyAlignment="1" applyProtection="1">
      <alignment vertical="center"/>
      <protection locked="0"/>
    </xf>
    <xf numFmtId="3" fontId="97" fillId="0" borderId="11" xfId="49" applyNumberFormat="1" applyFont="1" applyFill="1" applyBorder="1" applyAlignment="1" applyProtection="1">
      <alignment horizontal="right" vertical="center"/>
      <protection/>
    </xf>
    <xf numFmtId="0" fontId="97" fillId="0" borderId="11" xfId="49" applyFont="1" applyFill="1" applyBorder="1" applyAlignment="1" applyProtection="1">
      <alignment vertical="center" wrapText="1"/>
      <protection locked="0"/>
    </xf>
    <xf numFmtId="0" fontId="97" fillId="0" borderId="11" xfId="49" applyFont="1" applyFill="1" applyBorder="1" applyAlignment="1" applyProtection="1">
      <alignment horizontal="right" vertical="center"/>
      <protection locked="0"/>
    </xf>
    <xf numFmtId="3" fontId="97" fillId="0" borderId="11" xfId="49" applyNumberFormat="1" applyFont="1" applyFill="1" applyBorder="1" applyAlignment="1" applyProtection="1">
      <alignment horizontal="left" vertical="center" indent="2"/>
      <protection locked="0"/>
    </xf>
    <xf numFmtId="1" fontId="97" fillId="0" borderId="11" xfId="49" applyNumberFormat="1" applyFont="1" applyFill="1" applyBorder="1" applyAlignment="1" applyProtection="1">
      <alignment horizontal="left" vertical="center" indent="2"/>
      <protection locked="0"/>
    </xf>
    <xf numFmtId="0" fontId="97" fillId="0" borderId="11" xfId="49" applyFont="1" applyFill="1" applyBorder="1" applyAlignment="1" applyProtection="1">
      <alignment horizontal="left" vertical="center" wrapText="1" indent="2"/>
      <protection locked="0"/>
    </xf>
    <xf numFmtId="0" fontId="66" fillId="0" borderId="0" xfId="0" applyFont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47" applyFont="1" applyAlignment="1">
      <alignment vertical="center"/>
      <protection/>
    </xf>
    <xf numFmtId="0" fontId="5" fillId="0" borderId="0" xfId="44" applyFont="1">
      <alignment/>
      <protection/>
    </xf>
    <xf numFmtId="0" fontId="23" fillId="0" borderId="11" xfId="44" applyFont="1" applyBorder="1" applyAlignment="1">
      <alignment horizontal="center" vertical="center"/>
      <protection/>
    </xf>
    <xf numFmtId="0" fontId="23" fillId="0" borderId="11" xfId="44" applyFont="1" applyBorder="1" applyAlignment="1">
      <alignment vertical="center"/>
      <protection/>
    </xf>
    <xf numFmtId="0" fontId="23" fillId="0" borderId="11" xfId="44" applyFont="1" applyFill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69" fillId="0" borderId="19" xfId="48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4" xfId="50" applyFont="1" applyFill="1" applyBorder="1" applyAlignment="1">
      <alignment horizontal="center" vertical="center" wrapText="1"/>
      <protection/>
    </xf>
    <xf numFmtId="0" fontId="3" fillId="0" borderId="16" xfId="50" applyFont="1" applyFill="1" applyBorder="1" applyAlignment="1">
      <alignment horizontal="center" vertical="center" wrapText="1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50" applyFont="1" applyFill="1" applyBorder="1" applyAlignment="1">
      <alignment horizontal="center" vertical="center"/>
      <protection/>
    </xf>
    <xf numFmtId="0" fontId="3" fillId="0" borderId="11" xfId="50" applyFont="1" applyFill="1" applyBorder="1" applyAlignment="1">
      <alignment horizontal="center" vertical="center" wrapText="1"/>
      <protection/>
    </xf>
    <xf numFmtId="0" fontId="3" fillId="0" borderId="18" xfId="50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98" fillId="24" borderId="0" xfId="48" applyNumberFormat="1" applyFont="1" applyFill="1" applyBorder="1" applyAlignment="1">
      <alignment horizontal="center" vertical="center"/>
      <protection/>
    </xf>
    <xf numFmtId="0" fontId="99" fillId="0" borderId="0" xfId="43" applyFont="1" applyFill="1" applyAlignment="1">
      <alignment horizontal="center" vertical="center"/>
      <protection/>
    </xf>
    <xf numFmtId="0" fontId="56" fillId="0" borderId="0" xfId="44" applyFont="1" applyAlignment="1">
      <alignment horizontal="center"/>
      <protection/>
    </xf>
    <xf numFmtId="0" fontId="0" fillId="0" borderId="22" xfId="44" applyBorder="1" applyAlignment="1">
      <alignment horizontal="center"/>
      <protection/>
    </xf>
    <xf numFmtId="0" fontId="5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4" fillId="0" borderId="23" xfId="0" applyFont="1" applyBorder="1" applyAlignment="1">
      <alignment horizontal="center" vertical="center" wrapText="1"/>
    </xf>
    <xf numFmtId="0" fontId="0" fillId="0" borderId="0" xfId="41" applyAlignment="1">
      <alignment horizontal="left" vertical="top" wrapText="1"/>
      <protection/>
    </xf>
    <xf numFmtId="0" fontId="1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48" applyFont="1" applyFill="1" applyAlignment="1">
      <alignment horizontal="center" vertical="center"/>
      <protection/>
    </xf>
    <xf numFmtId="0" fontId="98" fillId="25" borderId="0" xfId="48" applyNumberFormat="1" applyFont="1" applyFill="1" applyBorder="1" applyAlignment="1">
      <alignment horizontal="center" vertical="center"/>
      <protection/>
    </xf>
    <xf numFmtId="0" fontId="16" fillId="25" borderId="0" xfId="48" applyNumberFormat="1" applyFont="1" applyFill="1" applyBorder="1" applyAlignment="1">
      <alignment horizontal="center" vertical="center"/>
      <protection/>
    </xf>
    <xf numFmtId="0" fontId="17" fillId="25" borderId="0" xfId="48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54" fillId="0" borderId="0" xfId="48" applyFont="1" applyBorder="1" applyAlignment="1">
      <alignment horizontal="center" vertical="center"/>
      <protection/>
    </xf>
    <xf numFmtId="0" fontId="54" fillId="0" borderId="15" xfId="48" applyFont="1" applyBorder="1" applyAlignment="1">
      <alignment horizontal="center" vertical="center"/>
      <protection/>
    </xf>
    <xf numFmtId="0" fontId="43" fillId="25" borderId="11" xfId="48" applyFont="1" applyFill="1" applyBorder="1" applyAlignment="1">
      <alignment horizontal="center" vertical="center" wrapText="1"/>
      <protection/>
    </xf>
    <xf numFmtId="0" fontId="43" fillId="0" borderId="11" xfId="57" applyNumberFormat="1" applyFont="1" applyFill="1" applyBorder="1" applyAlignment="1">
      <alignment horizontal="center" vertical="center" wrapText="1"/>
    </xf>
    <xf numFmtId="176" fontId="6" fillId="0" borderId="11" xfId="48" applyNumberFormat="1" applyFont="1" applyBorder="1" applyAlignment="1">
      <alignment horizontal="center" vertical="center"/>
      <protection/>
    </xf>
    <xf numFmtId="0" fontId="54" fillId="0" borderId="22" xfId="48" applyFont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5" fillId="0" borderId="0" xfId="48" applyFont="1" applyBorder="1" applyAlignment="1">
      <alignment horizontal="right" vertical="center"/>
      <protection/>
    </xf>
    <xf numFmtId="0" fontId="6" fillId="0" borderId="0" xfId="48" applyFont="1" applyBorder="1" applyAlignment="1">
      <alignment horizontal="right" vertical="center"/>
      <protection/>
    </xf>
    <xf numFmtId="0" fontId="7" fillId="0" borderId="0" xfId="48" applyFont="1" applyAlignment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52" fillId="0" borderId="0" xfId="44" applyFont="1" applyAlignment="1">
      <alignment horizontal="center" wrapText="1"/>
      <protection/>
    </xf>
    <xf numFmtId="0" fontId="52" fillId="0" borderId="0" xfId="44" applyFont="1" applyAlignment="1">
      <alignment horizontal="center"/>
      <protection/>
    </xf>
    <xf numFmtId="0" fontId="23" fillId="0" borderId="0" xfId="0" applyFont="1" applyAlignment="1">
      <alignment horizontal="left" vertical="top" wrapText="1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20" fillId="0" borderId="23" xfId="0" applyFont="1" applyFill="1" applyBorder="1" applyAlignment="1">
      <alignment horizontal="left" vertical="top"/>
    </xf>
  </cellXfs>
  <cellStyles count="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0" xfId="41"/>
    <cellStyle name="常规 11 3 2" xfId="42"/>
    <cellStyle name="常规 145" xfId="43"/>
    <cellStyle name="常规 147" xfId="44"/>
    <cellStyle name="常规 149 2" xfId="45"/>
    <cellStyle name="常规 179" xfId="46"/>
    <cellStyle name="常规 180" xfId="47"/>
    <cellStyle name="常规 2" xfId="48"/>
    <cellStyle name="常规 2 2 93" xfId="49"/>
    <cellStyle name="常规_2002年地方预算表市级" xfId="50"/>
    <cellStyle name="常规_2007年保工资、保运转最低支出标准" xfId="51"/>
    <cellStyle name="常规_2010年乡镇年终体制结算" xfId="52"/>
    <cellStyle name="Hyperlink" xfId="53"/>
    <cellStyle name="好" xfId="54"/>
    <cellStyle name="汇总" xfId="55"/>
    <cellStyle name="Currency" xfId="56"/>
    <cellStyle name="货币 2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I12" sqref="I12"/>
    </sheetView>
  </sheetViews>
  <sheetFormatPr defaultColWidth="8.625" defaultRowHeight="14.25"/>
  <cols>
    <col min="1" max="1" width="17.50390625" style="0" customWidth="1"/>
    <col min="2" max="2" width="68.75390625" style="0" customWidth="1"/>
  </cols>
  <sheetData>
    <row r="1" spans="1:5" ht="31.5">
      <c r="A1" s="440" t="s">
        <v>1337</v>
      </c>
      <c r="B1" s="440"/>
      <c r="C1" s="429"/>
      <c r="D1" s="429"/>
      <c r="E1" s="429"/>
    </row>
    <row r="2" spans="1:2" ht="18.75">
      <c r="A2" s="422" t="s">
        <v>1315</v>
      </c>
      <c r="B2" s="422" t="s">
        <v>1316</v>
      </c>
    </row>
    <row r="3" spans="1:2" ht="18.75">
      <c r="A3" s="424">
        <v>1</v>
      </c>
      <c r="B3" s="425" t="s">
        <v>1332</v>
      </c>
    </row>
    <row r="4" spans="1:2" ht="18.75">
      <c r="A4" s="424">
        <v>2</v>
      </c>
      <c r="B4" s="425" t="s">
        <v>1333</v>
      </c>
    </row>
    <row r="5" spans="1:2" ht="18.75">
      <c r="A5" s="424">
        <v>3</v>
      </c>
      <c r="B5" s="425" t="s">
        <v>1334</v>
      </c>
    </row>
    <row r="6" spans="1:2" ht="18.75">
      <c r="A6" s="424">
        <v>4</v>
      </c>
      <c r="B6" s="425" t="s">
        <v>1335</v>
      </c>
    </row>
    <row r="7" spans="1:2" ht="18.75">
      <c r="A7" s="424">
        <v>5</v>
      </c>
      <c r="B7" s="425" t="s">
        <v>1336</v>
      </c>
    </row>
    <row r="8" spans="1:2" ht="18.75">
      <c r="A8" s="424">
        <v>6</v>
      </c>
      <c r="B8" s="425" t="s">
        <v>1338</v>
      </c>
    </row>
    <row r="9" spans="1:2" ht="18.75">
      <c r="A9" s="424">
        <v>7</v>
      </c>
      <c r="B9" s="425" t="s">
        <v>1339</v>
      </c>
    </row>
    <row r="10" spans="1:2" ht="18.75">
      <c r="A10" s="424">
        <v>8</v>
      </c>
      <c r="B10" s="425" t="s">
        <v>1340</v>
      </c>
    </row>
    <row r="11" spans="1:5" ht="18.75">
      <c r="A11" s="424">
        <v>9</v>
      </c>
      <c r="B11" s="425" t="s">
        <v>1387</v>
      </c>
      <c r="C11" s="336"/>
      <c r="D11" s="336"/>
      <c r="E11" s="336"/>
    </row>
    <row r="12" spans="1:2" ht="18.75">
      <c r="A12" s="424">
        <v>10</v>
      </c>
      <c r="B12" s="425" t="s">
        <v>1388</v>
      </c>
    </row>
    <row r="13" spans="1:2" ht="18.75">
      <c r="A13" s="424">
        <v>11</v>
      </c>
      <c r="B13" s="425" t="s">
        <v>1389</v>
      </c>
    </row>
    <row r="14" spans="1:2" ht="18.75">
      <c r="A14" s="424">
        <v>12</v>
      </c>
      <c r="B14" s="425" t="s">
        <v>1390</v>
      </c>
    </row>
    <row r="15" spans="1:2" ht="18.75">
      <c r="A15" s="424">
        <v>13</v>
      </c>
      <c r="B15" s="425" t="s">
        <v>1391</v>
      </c>
    </row>
    <row r="16" spans="1:2" ht="18.75">
      <c r="A16" s="424">
        <v>14</v>
      </c>
      <c r="B16" s="425" t="s">
        <v>1341</v>
      </c>
    </row>
    <row r="17" spans="1:2" ht="18.75">
      <c r="A17" s="424">
        <v>15</v>
      </c>
      <c r="B17" s="425" t="s">
        <v>1342</v>
      </c>
    </row>
    <row r="18" spans="1:2" ht="18.75">
      <c r="A18" s="424">
        <v>16</v>
      </c>
      <c r="B18" s="425" t="s">
        <v>1379</v>
      </c>
    </row>
    <row r="19" spans="1:2" ht="18.75">
      <c r="A19" s="424">
        <v>17</v>
      </c>
      <c r="B19" s="425" t="s">
        <v>1380</v>
      </c>
    </row>
    <row r="20" spans="1:2" ht="18.75">
      <c r="A20" s="424">
        <v>18</v>
      </c>
      <c r="B20" s="425" t="s">
        <v>1381</v>
      </c>
    </row>
    <row r="21" spans="1:2" ht="18.75">
      <c r="A21" s="424">
        <v>19</v>
      </c>
      <c r="B21" s="425" t="s">
        <v>1411</v>
      </c>
    </row>
    <row r="29" ht="18.75">
      <c r="B29" s="354"/>
    </row>
    <row r="30" ht="18.75">
      <c r="B30" s="35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23.875" style="0" customWidth="1"/>
    <col min="5" max="5" width="22.50390625" style="0" customWidth="1"/>
    <col min="6" max="6" width="28.125" style="0" customWidth="1"/>
  </cols>
  <sheetData>
    <row r="1" spans="1:10" ht="15.75">
      <c r="A1" s="71"/>
      <c r="B1" s="69"/>
      <c r="C1" s="69"/>
      <c r="D1" s="69"/>
      <c r="E1" s="69"/>
      <c r="F1" s="69"/>
      <c r="G1" s="69"/>
      <c r="H1" s="69"/>
      <c r="I1" s="69"/>
      <c r="J1" s="69"/>
    </row>
    <row r="2" spans="1:10" ht="27.75">
      <c r="A2" s="441" t="s">
        <v>1392</v>
      </c>
      <c r="B2" s="441"/>
      <c r="C2" s="441"/>
      <c r="D2" s="441"/>
      <c r="E2" s="441"/>
      <c r="G2" s="359"/>
      <c r="H2" s="359"/>
      <c r="I2" s="359"/>
      <c r="J2" s="359"/>
    </row>
    <row r="3" spans="1:8" ht="15.75">
      <c r="A3" s="69"/>
      <c r="B3" s="69"/>
      <c r="C3" s="69"/>
      <c r="D3" s="69"/>
      <c r="E3" s="360" t="s">
        <v>1160</v>
      </c>
      <c r="G3" s="69"/>
      <c r="H3" s="69"/>
    </row>
    <row r="4" spans="1:5" ht="14.25">
      <c r="A4" s="455" t="s">
        <v>1</v>
      </c>
      <c r="B4" s="468" t="s">
        <v>120</v>
      </c>
      <c r="C4" s="454" t="s">
        <v>33</v>
      </c>
      <c r="D4" s="454"/>
      <c r="E4" s="465" t="s">
        <v>78</v>
      </c>
    </row>
    <row r="5" spans="1:5" ht="24.75">
      <c r="A5" s="455"/>
      <c r="B5" s="450"/>
      <c r="C5" s="161" t="s">
        <v>6</v>
      </c>
      <c r="D5" s="234" t="s">
        <v>122</v>
      </c>
      <c r="E5" s="452"/>
    </row>
    <row r="6" spans="1:5" ht="14.25">
      <c r="A6" s="76" t="s">
        <v>123</v>
      </c>
      <c r="B6" s="235">
        <v>24700</v>
      </c>
      <c r="C6" s="236">
        <v>24700</v>
      </c>
      <c r="D6" s="237">
        <f>C6/B6*100</f>
        <v>100</v>
      </c>
      <c r="E6" s="238"/>
    </row>
    <row r="7" spans="1:5" ht="66" customHeight="1">
      <c r="A7" s="82" t="s">
        <v>125</v>
      </c>
      <c r="B7" s="239"/>
      <c r="C7" s="239"/>
      <c r="D7" s="240"/>
      <c r="E7" s="241"/>
    </row>
    <row r="8" spans="1:5" ht="31.5" customHeight="1">
      <c r="A8" s="82" t="s">
        <v>127</v>
      </c>
      <c r="B8" s="239">
        <v>24700</v>
      </c>
      <c r="C8" s="236">
        <v>24700</v>
      </c>
      <c r="D8" s="240">
        <f>C8/B8*100</f>
        <v>100</v>
      </c>
      <c r="E8" s="241"/>
    </row>
    <row r="9" spans="1:5" ht="17.25" customHeight="1">
      <c r="A9" s="82"/>
      <c r="B9" s="239"/>
      <c r="C9" s="242"/>
      <c r="D9" s="240"/>
      <c r="E9" s="241"/>
    </row>
    <row r="10" spans="1:5" ht="42" customHeight="1">
      <c r="A10" s="244" t="s">
        <v>130</v>
      </c>
      <c r="B10" s="245"/>
      <c r="C10" s="242">
        <v>14</v>
      </c>
      <c r="D10" s="240"/>
      <c r="E10" s="241"/>
    </row>
    <row r="11" spans="1:5" ht="33.75" customHeight="1">
      <c r="A11" s="247" t="s">
        <v>132</v>
      </c>
      <c r="B11" s="245"/>
      <c r="C11" s="242">
        <v>14</v>
      </c>
      <c r="D11" s="240"/>
      <c r="E11" s="241"/>
    </row>
    <row r="12" spans="1:5" ht="14.25">
      <c r="A12" s="82"/>
      <c r="B12" s="245"/>
      <c r="C12" s="242"/>
      <c r="D12" s="240"/>
      <c r="E12" s="241"/>
    </row>
    <row r="13" spans="1:5" ht="14.25">
      <c r="A13" s="250" t="s">
        <v>30</v>
      </c>
      <c r="B13" s="245">
        <f>B6+B10</f>
        <v>24700</v>
      </c>
      <c r="C13" s="245">
        <f>C6+C10</f>
        <v>24714</v>
      </c>
      <c r="D13" s="240">
        <f>C13/B13*100</f>
        <v>100.05668016194332</v>
      </c>
      <c r="E13" s="241"/>
    </row>
    <row r="14" spans="1:5" ht="14.25">
      <c r="A14" s="251" t="s">
        <v>108</v>
      </c>
      <c r="B14" s="239"/>
      <c r="C14" s="242">
        <v>208</v>
      </c>
      <c r="D14" s="240"/>
      <c r="E14" s="241"/>
    </row>
    <row r="15" spans="1:5" ht="14.25">
      <c r="A15" s="76" t="s">
        <v>133</v>
      </c>
      <c r="B15" s="239"/>
      <c r="C15" s="242"/>
      <c r="D15" s="240"/>
      <c r="E15" s="241"/>
    </row>
    <row r="16" spans="1:5" ht="14.25">
      <c r="A16" s="253" t="s">
        <v>135</v>
      </c>
      <c r="B16" s="128">
        <f>B13+B14</f>
        <v>24700</v>
      </c>
      <c r="C16" s="254">
        <f>C13+C14</f>
        <v>24922</v>
      </c>
      <c r="D16" s="255">
        <f>C16/B16*100</f>
        <v>100.89878542510122</v>
      </c>
      <c r="E16" s="256"/>
    </row>
  </sheetData>
  <sheetProtection/>
  <mergeCells count="5">
    <mergeCell ref="A2:E2"/>
    <mergeCell ref="A4:A5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O18"/>
  <sheetViews>
    <sheetView view="pageBreakPreview" zoomScaleSheetLayoutView="100" zoomScalePageLayoutView="0" workbookViewId="0" topLeftCell="A1">
      <selection activeCell="I6" sqref="I6"/>
    </sheetView>
  </sheetViews>
  <sheetFormatPr defaultColWidth="8.625" defaultRowHeight="14.25"/>
  <cols>
    <col min="1" max="1" width="25.875" style="70" customWidth="1"/>
    <col min="2" max="2" width="9.375" style="70" customWidth="1"/>
    <col min="3" max="3" width="7.875" style="70" customWidth="1"/>
    <col min="4" max="4" width="9.875" style="70" customWidth="1"/>
    <col min="5" max="5" width="16.75390625" style="70" customWidth="1"/>
    <col min="6" max="27" width="9.00390625" style="70" bestFit="1" customWidth="1"/>
    <col min="28" max="16384" width="8.625" style="70" customWidth="1"/>
  </cols>
  <sheetData>
    <row r="1" spans="1:249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</row>
    <row r="2" spans="1:5" ht="29.25" customHeight="1">
      <c r="A2" s="441" t="s">
        <v>1393</v>
      </c>
      <c r="B2" s="441"/>
      <c r="C2" s="441"/>
      <c r="D2" s="441"/>
      <c r="E2" s="441"/>
    </row>
    <row r="3" spans="1:5" s="69" customFormat="1" ht="18" customHeight="1">
      <c r="A3" s="72"/>
      <c r="D3" s="469" t="s">
        <v>77</v>
      </c>
      <c r="E3" s="469"/>
    </row>
    <row r="4" spans="1:5" s="69" customFormat="1" ht="28.5" customHeight="1">
      <c r="A4" s="455" t="s">
        <v>121</v>
      </c>
      <c r="B4" s="468" t="s">
        <v>120</v>
      </c>
      <c r="C4" s="454" t="s">
        <v>33</v>
      </c>
      <c r="D4" s="454"/>
      <c r="E4" s="465" t="s">
        <v>78</v>
      </c>
    </row>
    <row r="5" spans="1:5" s="69" customFormat="1" ht="28.5" customHeight="1">
      <c r="A5" s="455"/>
      <c r="B5" s="468"/>
      <c r="C5" s="161" t="s">
        <v>6</v>
      </c>
      <c r="D5" s="234" t="s">
        <v>122</v>
      </c>
      <c r="E5" s="465"/>
    </row>
    <row r="6" spans="1:5" ht="30" customHeight="1">
      <c r="A6" s="79" t="s">
        <v>124</v>
      </c>
      <c r="B6" s="116">
        <f>B7+B8</f>
        <v>17400</v>
      </c>
      <c r="C6" s="114">
        <f>C7+C8</f>
        <v>24922</v>
      </c>
      <c r="D6" s="258">
        <f>C6/B6*100</f>
        <v>143.22988505747128</v>
      </c>
      <c r="E6" s="81"/>
    </row>
    <row r="7" spans="1:5" ht="30" customHeight="1">
      <c r="A7" s="85" t="s">
        <v>126</v>
      </c>
      <c r="B7" s="236">
        <v>6000</v>
      </c>
      <c r="C7" s="236">
        <v>7107</v>
      </c>
      <c r="D7" s="259">
        <f>C7/B7*100</f>
        <v>118.45000000000002</v>
      </c>
      <c r="E7" s="81"/>
    </row>
    <row r="8" spans="1:5" ht="30" customHeight="1">
      <c r="A8" s="85" t="s">
        <v>128</v>
      </c>
      <c r="B8" s="236">
        <v>11400</v>
      </c>
      <c r="C8" s="236">
        <v>17815</v>
      </c>
      <c r="D8" s="259">
        <f>C8/B8*100</f>
        <v>156.2719298245614</v>
      </c>
      <c r="E8" s="86"/>
    </row>
    <row r="9" spans="1:5" ht="30" customHeight="1">
      <c r="A9" s="85" t="s">
        <v>129</v>
      </c>
      <c r="B9" s="236"/>
      <c r="C9" s="243"/>
      <c r="D9" s="259"/>
      <c r="E9" s="81"/>
    </row>
    <row r="10" spans="1:5" ht="30" customHeight="1">
      <c r="A10" s="85" t="s">
        <v>131</v>
      </c>
      <c r="B10" s="246"/>
      <c r="C10" s="236"/>
      <c r="D10" s="259"/>
      <c r="E10" s="86"/>
    </row>
    <row r="11" spans="1:5" ht="30" customHeight="1">
      <c r="A11" s="85"/>
      <c r="B11" s="248"/>
      <c r="C11" s="249"/>
      <c r="D11" s="259"/>
      <c r="E11" s="86"/>
    </row>
    <row r="12" spans="1:5" ht="30" customHeight="1">
      <c r="A12" s="85"/>
      <c r="B12" s="248"/>
      <c r="C12" s="249"/>
      <c r="D12" s="259"/>
      <c r="E12" s="86"/>
    </row>
    <row r="13" spans="1:5" ht="30" customHeight="1">
      <c r="A13" s="90" t="s">
        <v>59</v>
      </c>
      <c r="B13" s="245">
        <f>B6</f>
        <v>17400</v>
      </c>
      <c r="C13" s="236">
        <f>C6</f>
        <v>24922</v>
      </c>
      <c r="D13" s="259">
        <f>C13/B13*100</f>
        <v>143.22988505747128</v>
      </c>
      <c r="E13" s="86"/>
    </row>
    <row r="14" spans="1:5" ht="30" customHeight="1">
      <c r="A14" s="132" t="s">
        <v>109</v>
      </c>
      <c r="B14" s="245">
        <v>7300</v>
      </c>
      <c r="C14" s="236"/>
      <c r="D14" s="259"/>
      <c r="E14" s="260"/>
    </row>
    <row r="15" spans="1:5" ht="30" customHeight="1">
      <c r="A15" s="252" t="s">
        <v>134</v>
      </c>
      <c r="B15" s="245">
        <v>7300</v>
      </c>
      <c r="C15" s="249"/>
      <c r="D15" s="259"/>
      <c r="E15" s="86"/>
    </row>
    <row r="16" spans="1:5" ht="30" customHeight="1">
      <c r="A16" s="92" t="s">
        <v>136</v>
      </c>
      <c r="B16" s="257">
        <f>B13+B14</f>
        <v>24700</v>
      </c>
      <c r="C16" s="257">
        <f>C13+C14</f>
        <v>24922</v>
      </c>
      <c r="D16" s="261">
        <f>C16/B16*100</f>
        <v>100.89878542510122</v>
      </c>
      <c r="E16" s="95"/>
    </row>
    <row r="17" ht="3.75" customHeight="1"/>
    <row r="18" s="69" customFormat="1" ht="22.5" customHeight="1">
      <c r="A18" s="96"/>
    </row>
    <row r="19" s="69" customFormat="1" ht="30" customHeight="1"/>
    <row r="20" ht="24.75" customHeight="1"/>
    <row r="21" ht="24.75" customHeight="1"/>
    <row r="22" ht="24.75" customHeight="1"/>
    <row r="23" ht="24.75" customHeight="1"/>
    <row r="24" ht="12" customHeight="1"/>
    <row r="25" ht="24.75" customHeight="1"/>
    <row r="26" ht="24.75" customHeight="1"/>
    <row r="27" ht="24.75" customHeight="1"/>
    <row r="28" ht="24" customHeight="1"/>
    <row r="29" ht="24.75" customHeight="1"/>
  </sheetData>
  <sheetProtection/>
  <mergeCells count="6">
    <mergeCell ref="A2:E2"/>
    <mergeCell ref="D3:E3"/>
    <mergeCell ref="C4:D4"/>
    <mergeCell ref="A4:A5"/>
    <mergeCell ref="B4:B5"/>
    <mergeCell ref="E4:E5"/>
  </mergeCells>
  <printOptions horizontalCentered="1"/>
  <pageMargins left="0.8659722222222223" right="0.7513888888888889" top="1" bottom="1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50390625" style="0" customWidth="1"/>
    <col min="2" max="2" width="21.875" style="0" customWidth="1"/>
    <col min="4" max="4" width="13.625" style="0" customWidth="1"/>
    <col min="7" max="7" width="15.125" style="0" customWidth="1"/>
  </cols>
  <sheetData>
    <row r="1" spans="1:7" ht="14.25">
      <c r="A1" s="217"/>
      <c r="B1" s="218"/>
      <c r="C1" s="219"/>
      <c r="D1" s="219"/>
      <c r="E1" s="219"/>
      <c r="F1" s="219"/>
      <c r="G1" s="219"/>
    </row>
    <row r="2" spans="1:7" ht="28.5">
      <c r="A2" s="470" t="s">
        <v>1394</v>
      </c>
      <c r="B2" s="470"/>
      <c r="C2" s="470"/>
      <c r="D2" s="470"/>
      <c r="E2" s="470"/>
      <c r="F2" s="470"/>
      <c r="G2" s="470"/>
    </row>
    <row r="3" spans="1:7" ht="15">
      <c r="A3" s="53"/>
      <c r="B3" s="53"/>
      <c r="C3" s="53"/>
      <c r="D3" s="53"/>
      <c r="E3" s="53"/>
      <c r="F3" s="53"/>
      <c r="G3" s="54" t="s">
        <v>137</v>
      </c>
    </row>
    <row r="4" spans="1:7" ht="33.75">
      <c r="A4" s="55" t="s">
        <v>138</v>
      </c>
      <c r="B4" s="220" t="s">
        <v>139</v>
      </c>
      <c r="C4" s="221" t="s">
        <v>140</v>
      </c>
      <c r="D4" s="221" t="s">
        <v>141</v>
      </c>
      <c r="E4" s="220" t="s">
        <v>142</v>
      </c>
      <c r="F4" s="220" t="s">
        <v>143</v>
      </c>
      <c r="G4" s="55" t="s">
        <v>144</v>
      </c>
    </row>
    <row r="5" spans="1:7" ht="14.25">
      <c r="A5" s="362" t="s">
        <v>1164</v>
      </c>
      <c r="B5" s="222">
        <f>SUM(C5+D5+E5+F5+G5)</f>
        <v>81323</v>
      </c>
      <c r="C5" s="223">
        <f>SUM(C6:C12)</f>
        <v>15746</v>
      </c>
      <c r="D5" s="223">
        <f>SUM(D6:D12)</f>
        <v>30252</v>
      </c>
      <c r="E5" s="223">
        <f>SUM(E6:E12)</f>
        <v>993</v>
      </c>
      <c r="F5" s="223">
        <f>SUM(F6:F12)</f>
        <v>2843</v>
      </c>
      <c r="G5" s="224">
        <f>SUM(G6:G12)</f>
        <v>31489</v>
      </c>
    </row>
    <row r="6" spans="1:7" ht="14.25">
      <c r="A6" s="60" t="s">
        <v>145</v>
      </c>
      <c r="B6" s="225">
        <f aca="true" t="shared" si="0" ref="B6:B12">SUM(C6+D6+E6+F6+G6)</f>
        <v>41040</v>
      </c>
      <c r="C6" s="226">
        <v>5828</v>
      </c>
      <c r="D6" s="226">
        <v>17015</v>
      </c>
      <c r="E6" s="226">
        <v>336</v>
      </c>
      <c r="F6" s="226">
        <v>1357</v>
      </c>
      <c r="G6" s="227">
        <v>16504</v>
      </c>
    </row>
    <row r="7" spans="1:7" ht="14.25">
      <c r="A7" s="60" t="s">
        <v>146</v>
      </c>
      <c r="B7" s="225">
        <f t="shared" si="0"/>
        <v>2067</v>
      </c>
      <c r="C7" s="226">
        <v>1600</v>
      </c>
      <c r="D7" s="226">
        <v>394</v>
      </c>
      <c r="E7" s="226">
        <v>1</v>
      </c>
      <c r="F7" s="226">
        <v>64</v>
      </c>
      <c r="G7" s="227">
        <v>8</v>
      </c>
    </row>
    <row r="8" spans="1:7" ht="14.25">
      <c r="A8" s="60" t="s">
        <v>147</v>
      </c>
      <c r="B8" s="225">
        <f t="shared" si="0"/>
        <v>23115</v>
      </c>
      <c r="C8" s="226">
        <v>8286</v>
      </c>
      <c r="D8" s="226">
        <v>82</v>
      </c>
      <c r="E8" s="226"/>
      <c r="F8" s="226"/>
      <c r="G8" s="227">
        <v>14747</v>
      </c>
    </row>
    <row r="9" spans="1:7" ht="14.25">
      <c r="A9" s="60" t="s">
        <v>148</v>
      </c>
      <c r="B9" s="225">
        <f t="shared" si="0"/>
        <v>1</v>
      </c>
      <c r="C9" s="226"/>
      <c r="D9" s="226">
        <v>0</v>
      </c>
      <c r="E9" s="226">
        <v>1</v>
      </c>
      <c r="F9" s="226"/>
      <c r="G9" s="227"/>
    </row>
    <row r="10" spans="1:7" ht="14.25">
      <c r="A10" s="60" t="s">
        <v>149</v>
      </c>
      <c r="B10" s="225">
        <f t="shared" si="0"/>
        <v>295</v>
      </c>
      <c r="C10" s="226">
        <v>32</v>
      </c>
      <c r="D10" s="226"/>
      <c r="E10" s="226"/>
      <c r="F10" s="226">
        <v>33</v>
      </c>
      <c r="G10" s="227">
        <v>230</v>
      </c>
    </row>
    <row r="11" spans="1:7" ht="14.25">
      <c r="A11" s="60" t="s">
        <v>150</v>
      </c>
      <c r="B11" s="225">
        <f t="shared" si="0"/>
        <v>14805</v>
      </c>
      <c r="C11" s="226"/>
      <c r="D11" s="226">
        <v>12761</v>
      </c>
      <c r="E11" s="226">
        <v>655</v>
      </c>
      <c r="F11" s="226">
        <v>1389</v>
      </c>
      <c r="G11" s="227"/>
    </row>
    <row r="12" spans="1:7" ht="14.25">
      <c r="A12" s="363" t="s">
        <v>151</v>
      </c>
      <c r="B12" s="231">
        <f t="shared" si="0"/>
        <v>0</v>
      </c>
      <c r="C12" s="232"/>
      <c r="D12" s="232"/>
      <c r="E12" s="232"/>
      <c r="F12" s="232"/>
      <c r="G12" s="233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showZeros="0" view="pageBreakPreview" zoomScaleSheetLayoutView="100" zoomScalePageLayoutView="0" workbookViewId="0" topLeftCell="A1">
      <selection activeCell="I7" sqref="I7"/>
    </sheetView>
  </sheetViews>
  <sheetFormatPr defaultColWidth="9.625" defaultRowHeight="14.25"/>
  <cols>
    <col min="1" max="1" width="24.125" style="216" customWidth="1"/>
    <col min="2" max="2" width="9.625" style="216" customWidth="1"/>
    <col min="3" max="3" width="14.625" style="216" customWidth="1"/>
    <col min="4" max="4" width="17.875" style="216" customWidth="1"/>
    <col min="5" max="5" width="16.125" style="216" customWidth="1"/>
    <col min="6" max="6" width="14.875" style="216" customWidth="1"/>
    <col min="7" max="7" width="14.625" style="216" customWidth="1"/>
    <col min="8" max="16384" width="9.625" style="216" customWidth="1"/>
  </cols>
  <sheetData>
    <row r="1" spans="1:7" ht="15">
      <c r="A1" s="217"/>
      <c r="B1" s="218"/>
      <c r="C1" s="219"/>
      <c r="D1" s="219"/>
      <c r="E1" s="219"/>
      <c r="F1" s="219"/>
      <c r="G1" s="219"/>
    </row>
    <row r="2" spans="1:7" ht="24" customHeight="1">
      <c r="A2" s="470" t="s">
        <v>1395</v>
      </c>
      <c r="B2" s="470"/>
      <c r="C2" s="470"/>
      <c r="D2" s="470"/>
      <c r="E2" s="470"/>
      <c r="F2" s="470"/>
      <c r="G2" s="470"/>
    </row>
    <row r="3" spans="1:7" ht="12.75">
      <c r="A3" s="53"/>
      <c r="B3" s="53"/>
      <c r="C3" s="53"/>
      <c r="D3" s="53"/>
      <c r="E3" s="53"/>
      <c r="F3" s="53"/>
      <c r="G3" s="54" t="s">
        <v>137</v>
      </c>
    </row>
    <row r="4" spans="1:7" ht="25.5" customHeight="1">
      <c r="A4" s="55" t="s">
        <v>138</v>
      </c>
      <c r="B4" s="220" t="s">
        <v>139</v>
      </c>
      <c r="C4" s="221" t="s">
        <v>140</v>
      </c>
      <c r="D4" s="221" t="s">
        <v>141</v>
      </c>
      <c r="E4" s="220" t="s">
        <v>142</v>
      </c>
      <c r="F4" s="220" t="s">
        <v>143</v>
      </c>
      <c r="G4" s="55" t="s">
        <v>144</v>
      </c>
    </row>
    <row r="5" spans="1:7" ht="18" customHeight="1">
      <c r="A5" s="361" t="s">
        <v>1165</v>
      </c>
      <c r="B5" s="225">
        <f aca="true" t="shared" si="0" ref="B5:B16">SUM(C5+D5+E5+F5+G5)</f>
        <v>98311.14</v>
      </c>
      <c r="C5" s="226">
        <f>SUM(C6:C16)</f>
        <v>9458</v>
      </c>
      <c r="D5" s="226">
        <f>SUM(D6:D16)</f>
        <v>50007.14</v>
      </c>
      <c r="E5" s="226">
        <f>SUM(E6:E16)</f>
        <v>1003</v>
      </c>
      <c r="F5" s="226">
        <f>SUM(F6:F16)</f>
        <v>5934</v>
      </c>
      <c r="G5" s="227">
        <f>SUM(G6:G16)</f>
        <v>31909</v>
      </c>
    </row>
    <row r="6" spans="1:7" ht="18" customHeight="1">
      <c r="A6" s="60" t="s">
        <v>152</v>
      </c>
      <c r="B6" s="225">
        <f t="shared" si="0"/>
        <v>59874</v>
      </c>
      <c r="C6" s="226">
        <v>9388</v>
      </c>
      <c r="D6" s="226">
        <v>17887</v>
      </c>
      <c r="E6" s="226">
        <v>655</v>
      </c>
      <c r="F6" s="226">
        <v>390</v>
      </c>
      <c r="G6" s="227">
        <v>31554</v>
      </c>
    </row>
    <row r="7" spans="1:7" ht="18" customHeight="1">
      <c r="A7" s="60" t="s">
        <v>153</v>
      </c>
      <c r="B7" s="225">
        <f t="shared" si="0"/>
        <v>501</v>
      </c>
      <c r="C7" s="226"/>
      <c r="D7" s="228"/>
      <c r="E7" s="226"/>
      <c r="F7" s="226">
        <v>501</v>
      </c>
      <c r="G7" s="229"/>
    </row>
    <row r="8" spans="1:7" ht="18" customHeight="1">
      <c r="A8" s="60" t="s">
        <v>154</v>
      </c>
      <c r="B8" s="225">
        <f t="shared" si="0"/>
        <v>284</v>
      </c>
      <c r="C8" s="226"/>
      <c r="D8" s="226"/>
      <c r="E8" s="226"/>
      <c r="F8" s="226">
        <v>284</v>
      </c>
      <c r="G8" s="227"/>
    </row>
    <row r="9" spans="1:7" ht="18" customHeight="1">
      <c r="A9" s="60" t="s">
        <v>155</v>
      </c>
      <c r="B9" s="225">
        <f t="shared" si="0"/>
        <v>87</v>
      </c>
      <c r="C9" s="226">
        <v>43</v>
      </c>
      <c r="D9" s="226"/>
      <c r="E9" s="226"/>
      <c r="F9" s="226">
        <v>1</v>
      </c>
      <c r="G9" s="227">
        <v>43</v>
      </c>
    </row>
    <row r="10" spans="1:7" ht="18" customHeight="1">
      <c r="A10" s="60" t="s">
        <v>156</v>
      </c>
      <c r="B10" s="225">
        <f t="shared" si="0"/>
        <v>27</v>
      </c>
      <c r="C10" s="226">
        <v>27</v>
      </c>
      <c r="D10" s="226"/>
      <c r="E10" s="226"/>
      <c r="F10" s="226"/>
      <c r="G10" s="227"/>
    </row>
    <row r="11" spans="1:7" ht="18" customHeight="1">
      <c r="A11" s="60" t="s">
        <v>157</v>
      </c>
      <c r="B11" s="225">
        <f t="shared" si="0"/>
        <v>65</v>
      </c>
      <c r="C11" s="226"/>
      <c r="D11" s="226"/>
      <c r="E11" s="226"/>
      <c r="F11" s="226">
        <v>65</v>
      </c>
      <c r="G11" s="227"/>
    </row>
    <row r="12" spans="1:7" ht="18" customHeight="1">
      <c r="A12" s="60" t="s">
        <v>158</v>
      </c>
      <c r="B12" s="225">
        <f t="shared" si="0"/>
        <v>0</v>
      </c>
      <c r="C12" s="226"/>
      <c r="D12" s="226"/>
      <c r="E12" s="226"/>
      <c r="F12" s="226"/>
      <c r="G12" s="227"/>
    </row>
    <row r="13" spans="1:7" ht="18" customHeight="1">
      <c r="A13" s="60" t="s">
        <v>159</v>
      </c>
      <c r="B13" s="225">
        <f t="shared" si="0"/>
        <v>36577</v>
      </c>
      <c r="C13" s="226"/>
      <c r="D13" s="226">
        <v>31662</v>
      </c>
      <c r="E13" s="226">
        <v>348</v>
      </c>
      <c r="F13" s="226">
        <v>4567</v>
      </c>
      <c r="G13" s="227"/>
    </row>
    <row r="14" spans="1:7" ht="18" customHeight="1">
      <c r="A14" s="60" t="s">
        <v>160</v>
      </c>
      <c r="B14" s="225">
        <f t="shared" si="0"/>
        <v>0</v>
      </c>
      <c r="C14" s="226"/>
      <c r="D14" s="226"/>
      <c r="E14" s="226"/>
      <c r="F14" s="226"/>
      <c r="G14" s="227"/>
    </row>
    <row r="15" spans="1:7" ht="18" customHeight="1">
      <c r="A15" s="230" t="s">
        <v>161</v>
      </c>
      <c r="B15" s="225">
        <f t="shared" si="0"/>
        <v>32</v>
      </c>
      <c r="C15" s="226"/>
      <c r="D15" s="226"/>
      <c r="E15" s="226"/>
      <c r="F15" s="226">
        <v>32</v>
      </c>
      <c r="G15" s="227"/>
    </row>
    <row r="16" spans="1:7" ht="18" customHeight="1">
      <c r="A16" s="368" t="s">
        <v>162</v>
      </c>
      <c r="B16" s="231">
        <f t="shared" si="0"/>
        <v>864.14</v>
      </c>
      <c r="C16" s="232"/>
      <c r="D16" s="232">
        <v>458.14</v>
      </c>
      <c r="E16" s="232"/>
      <c r="F16" s="232">
        <v>94</v>
      </c>
      <c r="G16" s="233">
        <v>312</v>
      </c>
    </row>
  </sheetData>
  <sheetProtection/>
  <mergeCells count="1">
    <mergeCell ref="A2:G2"/>
  </mergeCells>
  <printOptions horizontalCentered="1"/>
  <pageMargins left="0.7479166666666667" right="0.75" top="0.67" bottom="0.78" header="0.39" footer="0.5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24.125" style="0" customWidth="1"/>
    <col min="7" max="7" width="12.50390625" style="0" customWidth="1"/>
  </cols>
  <sheetData>
    <row r="1" spans="1:7" ht="14.25">
      <c r="A1" s="217"/>
      <c r="B1" s="218"/>
      <c r="C1" s="219"/>
      <c r="D1" s="219"/>
      <c r="E1" s="219"/>
      <c r="F1" s="219"/>
      <c r="G1" s="219"/>
    </row>
    <row r="2" spans="1:7" ht="28.5">
      <c r="A2" s="470" t="s">
        <v>1396</v>
      </c>
      <c r="B2" s="470"/>
      <c r="C2" s="470"/>
      <c r="D2" s="470"/>
      <c r="E2" s="470"/>
      <c r="F2" s="470"/>
      <c r="G2" s="470"/>
    </row>
    <row r="3" spans="1:7" ht="15">
      <c r="A3" s="53"/>
      <c r="B3" s="53"/>
      <c r="C3" s="53"/>
      <c r="D3" s="53"/>
      <c r="E3" s="53"/>
      <c r="F3" s="53"/>
      <c r="G3" s="54" t="s">
        <v>137</v>
      </c>
    </row>
    <row r="4" spans="1:7" ht="45">
      <c r="A4" s="364" t="s">
        <v>138</v>
      </c>
      <c r="B4" s="369" t="s">
        <v>139</v>
      </c>
      <c r="C4" s="370" t="s">
        <v>140</v>
      </c>
      <c r="D4" s="370" t="s">
        <v>141</v>
      </c>
      <c r="E4" s="369" t="s">
        <v>142</v>
      </c>
      <c r="F4" s="369" t="s">
        <v>143</v>
      </c>
      <c r="G4" s="364" t="s">
        <v>144</v>
      </c>
    </row>
    <row r="5" spans="1:7" ht="14.25">
      <c r="A5" s="361" t="s">
        <v>1166</v>
      </c>
      <c r="B5" s="225">
        <v>-16988.14</v>
      </c>
      <c r="C5" s="226">
        <v>6288</v>
      </c>
      <c r="D5" s="226">
        <v>-19755.14</v>
      </c>
      <c r="E5" s="226">
        <v>-10</v>
      </c>
      <c r="F5" s="226">
        <v>-3091</v>
      </c>
      <c r="G5" s="227">
        <v>-420</v>
      </c>
    </row>
    <row r="6" spans="1:7" ht="14.25">
      <c r="A6" s="361" t="s">
        <v>1163</v>
      </c>
      <c r="B6" s="225">
        <v>65207</v>
      </c>
      <c r="C6" s="226">
        <v>41311</v>
      </c>
      <c r="D6" s="226">
        <v>20050</v>
      </c>
      <c r="E6" s="226">
        <v>10</v>
      </c>
      <c r="F6" s="226">
        <v>3091</v>
      </c>
      <c r="G6" s="227">
        <v>745</v>
      </c>
    </row>
    <row r="7" spans="1:7" ht="14.25">
      <c r="A7" s="367" t="s">
        <v>1167</v>
      </c>
      <c r="B7" s="231">
        <v>48218.86</v>
      </c>
      <c r="C7" s="232">
        <v>47599</v>
      </c>
      <c r="D7" s="232">
        <v>294.8600000000006</v>
      </c>
      <c r="E7" s="232">
        <v>0</v>
      </c>
      <c r="F7" s="232">
        <v>0</v>
      </c>
      <c r="G7" s="233">
        <v>325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8.00390625" style="0" customWidth="1"/>
    <col min="2" max="2" width="32.50390625" style="0" customWidth="1"/>
  </cols>
  <sheetData>
    <row r="1" spans="1:2" ht="14.25">
      <c r="A1" s="402"/>
      <c r="B1" s="403"/>
    </row>
    <row r="2" spans="1:2" ht="24">
      <c r="A2" s="471" t="s">
        <v>1271</v>
      </c>
      <c r="B2" s="471"/>
    </row>
    <row r="3" spans="1:2" ht="14.25">
      <c r="A3" s="404"/>
      <c r="B3" s="405" t="s">
        <v>593</v>
      </c>
    </row>
    <row r="4" spans="1:2" ht="25.5" customHeight="1">
      <c r="A4" s="406" t="s">
        <v>1242</v>
      </c>
      <c r="B4" s="406" t="s">
        <v>1243</v>
      </c>
    </row>
    <row r="5" spans="1:2" ht="32.25" customHeight="1">
      <c r="A5" s="406" t="s">
        <v>1244</v>
      </c>
      <c r="B5" s="407">
        <f>B6+B13</f>
        <v>102701</v>
      </c>
    </row>
    <row r="6" spans="1:2" ht="28.5" customHeight="1">
      <c r="A6" s="408" t="s">
        <v>1245</v>
      </c>
      <c r="B6" s="409">
        <f>SUM(B7:B12)</f>
        <v>15617</v>
      </c>
    </row>
    <row r="7" spans="1:2" ht="27" customHeight="1">
      <c r="A7" s="410" t="s">
        <v>1246</v>
      </c>
      <c r="B7" s="411">
        <v>2333</v>
      </c>
    </row>
    <row r="8" spans="1:2" ht="31.5" customHeight="1">
      <c r="A8" s="410" t="s">
        <v>1247</v>
      </c>
      <c r="B8" s="411">
        <v>324</v>
      </c>
    </row>
    <row r="9" spans="1:2" ht="30" customHeight="1">
      <c r="A9" s="410" t="s">
        <v>1248</v>
      </c>
      <c r="B9" s="411">
        <v>6802</v>
      </c>
    </row>
    <row r="10" spans="1:2" ht="27" customHeight="1">
      <c r="A10" s="410" t="s">
        <v>1249</v>
      </c>
      <c r="B10" s="411">
        <v>905</v>
      </c>
    </row>
    <row r="11" spans="1:2" ht="24" customHeight="1">
      <c r="A11" s="410" t="s">
        <v>1250</v>
      </c>
      <c r="B11" s="411">
        <v>4967</v>
      </c>
    </row>
    <row r="12" spans="1:2" ht="30" customHeight="1">
      <c r="A12" s="410" t="s">
        <v>1251</v>
      </c>
      <c r="B12" s="411">
        <v>286</v>
      </c>
    </row>
    <row r="13" spans="1:2" ht="31.5" customHeight="1">
      <c r="A13" s="408" t="s">
        <v>1252</v>
      </c>
      <c r="B13" s="412">
        <f>SUM(B14:B31)</f>
        <v>87084</v>
      </c>
    </row>
    <row r="14" spans="1:2" ht="27.75" customHeight="1">
      <c r="A14" s="410" t="s">
        <v>1253</v>
      </c>
      <c r="B14" s="413">
        <v>5661</v>
      </c>
    </row>
    <row r="15" spans="1:2" ht="28.5" customHeight="1">
      <c r="A15" s="410" t="s">
        <v>1254</v>
      </c>
      <c r="B15" s="413">
        <v>8648</v>
      </c>
    </row>
    <row r="16" spans="1:2" ht="28.5" customHeight="1">
      <c r="A16" s="410" t="s">
        <v>1255</v>
      </c>
      <c r="B16" s="413">
        <v>3611</v>
      </c>
    </row>
    <row r="17" spans="1:2" ht="27" customHeight="1">
      <c r="A17" s="414" t="s">
        <v>1256</v>
      </c>
      <c r="B17" s="413">
        <v>6117</v>
      </c>
    </row>
    <row r="18" spans="1:2" ht="38.25" customHeight="1">
      <c r="A18" s="414" t="s">
        <v>1257</v>
      </c>
      <c r="B18" s="413">
        <v>3753</v>
      </c>
    </row>
    <row r="19" spans="1:2" ht="31.5" customHeight="1">
      <c r="A19" s="414" t="s">
        <v>1258</v>
      </c>
      <c r="B19" s="413">
        <v>880</v>
      </c>
    </row>
    <row r="20" spans="1:2" ht="28.5" customHeight="1">
      <c r="A20" s="414" t="s">
        <v>1259</v>
      </c>
      <c r="B20" s="415">
        <v>1175</v>
      </c>
    </row>
    <row r="21" spans="1:2" ht="14.25">
      <c r="A21" s="416" t="s">
        <v>1260</v>
      </c>
      <c r="B21" s="415">
        <v>1962</v>
      </c>
    </row>
    <row r="22" spans="1:2" ht="24.75" customHeight="1">
      <c r="A22" s="416" t="s">
        <v>1261</v>
      </c>
      <c r="B22" s="415">
        <v>8356</v>
      </c>
    </row>
    <row r="23" spans="1:2" ht="34.5" customHeight="1">
      <c r="A23" s="416" t="s">
        <v>1262</v>
      </c>
      <c r="B23" s="415">
        <v>349</v>
      </c>
    </row>
    <row r="24" spans="1:2" ht="23.25" customHeight="1">
      <c r="A24" s="416" t="s">
        <v>1263</v>
      </c>
      <c r="B24" s="415">
        <v>18878</v>
      </c>
    </row>
    <row r="25" spans="1:2" ht="14.25">
      <c r="A25" s="416" t="s">
        <v>1264</v>
      </c>
      <c r="B25" s="415">
        <v>3571</v>
      </c>
    </row>
    <row r="26" spans="1:2" ht="30" customHeight="1">
      <c r="A26" s="416" t="s">
        <v>1265</v>
      </c>
      <c r="B26" s="415">
        <v>163</v>
      </c>
    </row>
    <row r="27" spans="1:2" ht="21" customHeight="1">
      <c r="A27" s="416" t="s">
        <v>1266</v>
      </c>
      <c r="B27" s="415">
        <v>3923</v>
      </c>
    </row>
    <row r="28" spans="1:2" ht="27.75" customHeight="1">
      <c r="A28" s="416" t="s">
        <v>1267</v>
      </c>
      <c r="B28" s="415">
        <v>1683</v>
      </c>
    </row>
    <row r="29" spans="1:2" ht="26.25" customHeight="1">
      <c r="A29" s="416" t="s">
        <v>1268</v>
      </c>
      <c r="B29" s="415">
        <v>8736</v>
      </c>
    </row>
    <row r="30" spans="1:2" ht="29.25" customHeight="1">
      <c r="A30" s="416" t="s">
        <v>1269</v>
      </c>
      <c r="B30" s="415">
        <v>35</v>
      </c>
    </row>
    <row r="31" spans="1:2" ht="25.5" customHeight="1">
      <c r="A31" s="414" t="s">
        <v>1270</v>
      </c>
      <c r="B31" s="417">
        <v>9583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34.625" style="0" customWidth="1"/>
    <col min="2" max="2" width="35.375" style="0" customWidth="1"/>
  </cols>
  <sheetData>
    <row r="1" spans="1:2" ht="14.25">
      <c r="A1" s="402"/>
      <c r="B1" s="403"/>
    </row>
    <row r="2" spans="1:2" ht="24">
      <c r="A2" s="471" t="s">
        <v>1271</v>
      </c>
      <c r="B2" s="471"/>
    </row>
    <row r="3" spans="1:2" ht="14.25">
      <c r="A3" s="404"/>
      <c r="B3" s="405" t="s">
        <v>593</v>
      </c>
    </row>
    <row r="4" spans="1:2" ht="31.5" customHeight="1">
      <c r="A4" s="406" t="s">
        <v>1242</v>
      </c>
      <c r="B4" s="406" t="s">
        <v>1291</v>
      </c>
    </row>
    <row r="5" spans="1:2" ht="22.5" customHeight="1">
      <c r="A5" s="406" t="s">
        <v>1244</v>
      </c>
      <c r="B5" s="407">
        <f>B6</f>
        <v>13502</v>
      </c>
    </row>
    <row r="6" spans="1:2" ht="24.75" customHeight="1">
      <c r="A6" s="408" t="s">
        <v>1272</v>
      </c>
      <c r="B6" s="412">
        <f>SUM(B7:B24)</f>
        <v>13502</v>
      </c>
    </row>
    <row r="7" spans="1:2" ht="22.5" customHeight="1">
      <c r="A7" s="418" t="s">
        <v>1273</v>
      </c>
      <c r="B7" s="417">
        <v>217</v>
      </c>
    </row>
    <row r="8" spans="1:2" ht="29.25" customHeight="1">
      <c r="A8" s="418" t="s">
        <v>1274</v>
      </c>
      <c r="B8" s="417">
        <v>5</v>
      </c>
    </row>
    <row r="9" spans="1:2" ht="30.75" customHeight="1">
      <c r="A9" s="418" t="s">
        <v>1275</v>
      </c>
      <c r="B9" s="417">
        <v>71</v>
      </c>
    </row>
    <row r="10" spans="1:2" ht="30.75" customHeight="1">
      <c r="A10" s="418" t="s">
        <v>1276</v>
      </c>
      <c r="B10" s="417">
        <v>750</v>
      </c>
    </row>
    <row r="11" spans="1:2" ht="29.25" customHeight="1">
      <c r="A11" s="418" t="s">
        <v>1277</v>
      </c>
      <c r="B11" s="417">
        <v>1049</v>
      </c>
    </row>
    <row r="12" spans="1:2" ht="28.5" customHeight="1">
      <c r="A12" s="418" t="s">
        <v>1278</v>
      </c>
      <c r="B12" s="417">
        <v>3</v>
      </c>
    </row>
    <row r="13" spans="1:2" ht="25.5" customHeight="1">
      <c r="A13" s="418" t="s">
        <v>1279</v>
      </c>
      <c r="B13" s="417">
        <v>210</v>
      </c>
    </row>
    <row r="14" spans="1:2" ht="24.75" customHeight="1">
      <c r="A14" s="418" t="s">
        <v>1280</v>
      </c>
      <c r="B14" s="417">
        <v>330</v>
      </c>
    </row>
    <row r="15" spans="1:2" ht="27.75" customHeight="1">
      <c r="A15" s="418" t="s">
        <v>1281</v>
      </c>
      <c r="B15" s="417">
        <v>2835</v>
      </c>
    </row>
    <row r="16" spans="1:2" ht="29.25" customHeight="1">
      <c r="A16" s="418" t="s">
        <v>1282</v>
      </c>
      <c r="B16" s="417">
        <v>520</v>
      </c>
    </row>
    <row r="17" spans="1:2" ht="27" customHeight="1">
      <c r="A17" s="418" t="s">
        <v>1283</v>
      </c>
      <c r="B17" s="417">
        <v>290</v>
      </c>
    </row>
    <row r="18" spans="1:2" ht="29.25" customHeight="1">
      <c r="A18" s="418" t="s">
        <v>1284</v>
      </c>
      <c r="B18" s="417">
        <v>290</v>
      </c>
    </row>
    <row r="19" spans="1:2" ht="31.5" customHeight="1">
      <c r="A19" s="418" t="s">
        <v>1285</v>
      </c>
      <c r="B19" s="417">
        <v>176</v>
      </c>
    </row>
    <row r="20" spans="1:2" ht="29.25" customHeight="1">
      <c r="A20" s="418" t="s">
        <v>1286</v>
      </c>
      <c r="B20" s="417">
        <v>20</v>
      </c>
    </row>
    <row r="21" spans="1:2" ht="30" customHeight="1">
      <c r="A21" s="418" t="s">
        <v>1287</v>
      </c>
      <c r="B21" s="417">
        <v>1050</v>
      </c>
    </row>
    <row r="22" spans="1:2" ht="25.5" customHeight="1">
      <c r="A22" s="418" t="s">
        <v>1288</v>
      </c>
      <c r="B22" s="417">
        <v>5520</v>
      </c>
    </row>
    <row r="23" spans="1:2" ht="24" customHeight="1">
      <c r="A23" s="418" t="s">
        <v>1289</v>
      </c>
      <c r="B23" s="417">
        <v>16</v>
      </c>
    </row>
    <row r="24" spans="1:2" ht="30.75" customHeight="1">
      <c r="A24" s="418" t="s">
        <v>1290</v>
      </c>
      <c r="B24" s="417">
        <v>150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39.00390625" style="0" customWidth="1"/>
    <col min="13" max="13" width="12.50390625" style="0" customWidth="1"/>
  </cols>
  <sheetData>
    <row r="1" spans="1:13" ht="14.25">
      <c r="A1" s="430"/>
      <c r="B1" s="355"/>
      <c r="C1" s="355"/>
      <c r="D1" s="355"/>
      <c r="E1" s="355"/>
      <c r="F1" s="355"/>
      <c r="G1" s="355"/>
      <c r="H1" s="355"/>
      <c r="I1" s="355"/>
      <c r="J1" s="392"/>
      <c r="K1" s="392"/>
      <c r="L1" s="392"/>
      <c r="M1" s="392"/>
    </row>
    <row r="2" spans="1:13" ht="24">
      <c r="A2" s="472" t="s">
        <v>1372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4.25">
      <c r="A3" s="355"/>
      <c r="B3" s="355"/>
      <c r="C3" s="355"/>
      <c r="D3" s="355"/>
      <c r="E3" s="355"/>
      <c r="F3" s="355"/>
      <c r="G3" s="355"/>
      <c r="H3" s="392"/>
      <c r="I3" s="392"/>
      <c r="J3" s="392"/>
      <c r="K3" s="392"/>
      <c r="L3" s="473" t="s">
        <v>593</v>
      </c>
      <c r="M3" s="473"/>
    </row>
    <row r="4" spans="1:13" ht="14.25">
      <c r="A4" s="431" t="s">
        <v>1138</v>
      </c>
      <c r="B4" s="431" t="s">
        <v>1139</v>
      </c>
      <c r="C4" s="431" t="s">
        <v>1347</v>
      </c>
      <c r="D4" s="431" t="s">
        <v>1348</v>
      </c>
      <c r="E4" s="431" t="s">
        <v>1349</v>
      </c>
      <c r="F4" s="431" t="s">
        <v>1350</v>
      </c>
      <c r="G4" s="431" t="s">
        <v>1351</v>
      </c>
      <c r="H4" s="431" t="s">
        <v>1352</v>
      </c>
      <c r="I4" s="431" t="s">
        <v>1353</v>
      </c>
      <c r="J4" s="431" t="s">
        <v>1354</v>
      </c>
      <c r="K4" s="431" t="s">
        <v>1355</v>
      </c>
      <c r="L4" s="431" t="s">
        <v>1356</v>
      </c>
      <c r="M4" s="431" t="s">
        <v>1357</v>
      </c>
    </row>
    <row r="5" spans="1:13" ht="14.25">
      <c r="A5" s="432" t="s">
        <v>1209</v>
      </c>
      <c r="B5" s="432">
        <f>SUM(C5:I5)</f>
        <v>2276</v>
      </c>
      <c r="C5" s="432">
        <f aca="true" t="shared" si="0" ref="C5:M5">SUM(C6:C10)</f>
        <v>437</v>
      </c>
      <c r="D5" s="432">
        <f t="shared" si="0"/>
        <v>353</v>
      </c>
      <c r="E5" s="432">
        <f t="shared" si="0"/>
        <v>592</v>
      </c>
      <c r="F5" s="432">
        <f t="shared" si="0"/>
        <v>128</v>
      </c>
      <c r="G5" s="432">
        <f t="shared" si="0"/>
        <v>441</v>
      </c>
      <c r="H5" s="432">
        <f t="shared" si="0"/>
        <v>325</v>
      </c>
      <c r="I5" s="432">
        <f t="shared" si="0"/>
        <v>0</v>
      </c>
      <c r="J5" s="432">
        <f t="shared" si="0"/>
        <v>0</v>
      </c>
      <c r="K5" s="432">
        <f t="shared" si="0"/>
        <v>0</v>
      </c>
      <c r="L5" s="432">
        <f t="shared" si="0"/>
        <v>0</v>
      </c>
      <c r="M5" s="432">
        <f t="shared" si="0"/>
        <v>0</v>
      </c>
    </row>
    <row r="6" spans="1:13" ht="14.25">
      <c r="A6" s="393" t="s">
        <v>1358</v>
      </c>
      <c r="B6" s="432">
        <f>SUM(C6:I6)</f>
        <v>1207</v>
      </c>
      <c r="C6" s="394">
        <v>204</v>
      </c>
      <c r="D6" s="394">
        <v>189</v>
      </c>
      <c r="E6" s="394">
        <v>299</v>
      </c>
      <c r="F6" s="394">
        <v>103</v>
      </c>
      <c r="G6" s="394">
        <v>202</v>
      </c>
      <c r="H6" s="394">
        <v>210</v>
      </c>
      <c r="I6" s="394"/>
      <c r="J6" s="394"/>
      <c r="K6" s="394"/>
      <c r="L6" s="394"/>
      <c r="M6" s="394"/>
    </row>
    <row r="7" spans="1:13" ht="14.25">
      <c r="A7" s="393" t="s">
        <v>1359</v>
      </c>
      <c r="B7" s="432">
        <f>SUM(C7:I7)</f>
        <v>57</v>
      </c>
      <c r="C7" s="394">
        <v>17</v>
      </c>
      <c r="D7" s="394">
        <v>7</v>
      </c>
      <c r="E7" s="394">
        <v>8</v>
      </c>
      <c r="F7" s="394">
        <v>4</v>
      </c>
      <c r="G7" s="394">
        <v>8</v>
      </c>
      <c r="H7" s="394">
        <v>13</v>
      </c>
      <c r="I7" s="394"/>
      <c r="J7" s="394"/>
      <c r="K7" s="394"/>
      <c r="L7" s="394"/>
      <c r="M7" s="394"/>
    </row>
    <row r="8" spans="1:13" ht="14.25">
      <c r="A8" s="393" t="s">
        <v>1360</v>
      </c>
      <c r="B8" s="432">
        <f>SUM(C8:I8)</f>
        <v>5</v>
      </c>
      <c r="C8" s="394">
        <v>0</v>
      </c>
      <c r="D8" s="394"/>
      <c r="E8" s="394">
        <v>1</v>
      </c>
      <c r="F8" s="394">
        <v>0</v>
      </c>
      <c r="G8" s="394">
        <v>3</v>
      </c>
      <c r="H8" s="394">
        <v>1</v>
      </c>
      <c r="I8" s="394"/>
      <c r="J8" s="394"/>
      <c r="K8" s="394"/>
      <c r="L8" s="394"/>
      <c r="M8" s="394"/>
    </row>
    <row r="9" spans="1:13" ht="14.25">
      <c r="A9" s="393" t="s">
        <v>1361</v>
      </c>
      <c r="B9" s="432">
        <f>C9+D9+E9+F9+G9+H9</f>
        <v>879</v>
      </c>
      <c r="C9" s="394">
        <v>186</v>
      </c>
      <c r="D9" s="394">
        <v>141</v>
      </c>
      <c r="E9" s="394">
        <v>232</v>
      </c>
      <c r="F9" s="394">
        <v>20</v>
      </c>
      <c r="G9" s="394">
        <v>213</v>
      </c>
      <c r="H9" s="394">
        <v>87</v>
      </c>
      <c r="I9" s="394"/>
      <c r="J9" s="394"/>
      <c r="K9" s="394"/>
      <c r="L9" s="394"/>
      <c r="M9" s="394"/>
    </row>
    <row r="10" spans="1:13" ht="14.25">
      <c r="A10" s="393" t="s">
        <v>1362</v>
      </c>
      <c r="B10" s="432">
        <f>C10+D10+E10+F10+G10+H10</f>
        <v>128</v>
      </c>
      <c r="C10" s="394">
        <v>30</v>
      </c>
      <c r="D10" s="394">
        <v>16</v>
      </c>
      <c r="E10" s="394">
        <v>52</v>
      </c>
      <c r="F10" s="394">
        <v>1</v>
      </c>
      <c r="G10" s="394">
        <v>15</v>
      </c>
      <c r="H10" s="394">
        <v>14</v>
      </c>
      <c r="I10" s="394"/>
      <c r="J10" s="394"/>
      <c r="K10" s="394"/>
      <c r="L10" s="394"/>
      <c r="M10" s="394"/>
    </row>
    <row r="11" spans="1:13" ht="14.25">
      <c r="A11" s="433" t="s">
        <v>1215</v>
      </c>
      <c r="B11" s="433">
        <f aca="true" t="shared" si="1" ref="B11:B18">SUM(C11:M11)</f>
        <v>13200</v>
      </c>
      <c r="C11" s="433">
        <f aca="true" t="shared" si="2" ref="C11:M11">SUM(C12:C17)</f>
        <v>1201</v>
      </c>
      <c r="D11" s="433">
        <f t="shared" si="2"/>
        <v>1145</v>
      </c>
      <c r="E11" s="433">
        <f t="shared" si="2"/>
        <v>1172</v>
      </c>
      <c r="F11" s="433">
        <f t="shared" si="2"/>
        <v>891</v>
      </c>
      <c r="G11" s="433">
        <f t="shared" si="2"/>
        <v>2142</v>
      </c>
      <c r="H11" s="433">
        <f t="shared" si="2"/>
        <v>2354</v>
      </c>
      <c r="I11" s="433">
        <f t="shared" si="2"/>
        <v>1000</v>
      </c>
      <c r="J11" s="433">
        <f t="shared" si="2"/>
        <v>1265</v>
      </c>
      <c r="K11" s="433">
        <f t="shared" si="2"/>
        <v>535</v>
      </c>
      <c r="L11" s="433">
        <f t="shared" si="2"/>
        <v>733</v>
      </c>
      <c r="M11" s="433">
        <f t="shared" si="2"/>
        <v>762</v>
      </c>
    </row>
    <row r="12" spans="1:13" ht="14.25">
      <c r="A12" s="396" t="s">
        <v>1363</v>
      </c>
      <c r="B12" s="433">
        <f t="shared" si="1"/>
        <v>6608</v>
      </c>
      <c r="C12" s="398">
        <f>62+488</f>
        <v>550</v>
      </c>
      <c r="D12" s="398">
        <f>113+446</f>
        <v>559</v>
      </c>
      <c r="E12" s="398">
        <f>111+459</f>
        <v>570</v>
      </c>
      <c r="F12" s="398">
        <f>78+170</f>
        <v>248</v>
      </c>
      <c r="G12" s="398">
        <f>152+407</f>
        <v>559</v>
      </c>
      <c r="H12" s="398">
        <f>89+679</f>
        <v>768</v>
      </c>
      <c r="I12" s="398">
        <v>898</v>
      </c>
      <c r="J12" s="398">
        <v>1002</v>
      </c>
      <c r="K12" s="398">
        <v>315</v>
      </c>
      <c r="L12" s="398">
        <v>565</v>
      </c>
      <c r="M12" s="398">
        <v>574</v>
      </c>
    </row>
    <row r="13" spans="1:13" ht="14.25">
      <c r="A13" s="396" t="s">
        <v>1364</v>
      </c>
      <c r="B13" s="433">
        <f t="shared" si="1"/>
        <v>3034</v>
      </c>
      <c r="C13" s="398">
        <f>96+141+90</f>
        <v>327</v>
      </c>
      <c r="D13" s="398">
        <f>138+162</f>
        <v>300</v>
      </c>
      <c r="E13" s="398">
        <f>156+148</f>
        <v>304</v>
      </c>
      <c r="F13" s="398">
        <f>140+143</f>
        <v>283</v>
      </c>
      <c r="G13" s="398">
        <f>181+228+393</f>
        <v>802</v>
      </c>
      <c r="H13" s="398">
        <f>108+151+310</f>
        <v>569</v>
      </c>
      <c r="I13" s="398">
        <f>23+10</f>
        <v>33</v>
      </c>
      <c r="J13" s="398">
        <f>21+10+13</f>
        <v>44</v>
      </c>
      <c r="K13" s="398">
        <f>26+19+100</f>
        <v>145</v>
      </c>
      <c r="L13" s="398">
        <f>21+10+60</f>
        <v>91</v>
      </c>
      <c r="M13" s="398">
        <f>21+10+105</f>
        <v>136</v>
      </c>
    </row>
    <row r="14" spans="1:13" ht="14.25">
      <c r="A14" s="396" t="s">
        <v>1365</v>
      </c>
      <c r="B14" s="433">
        <f t="shared" si="1"/>
        <v>1053</v>
      </c>
      <c r="C14" s="398">
        <v>105</v>
      </c>
      <c r="D14" s="398"/>
      <c r="E14" s="398"/>
      <c r="F14" s="398">
        <v>14</v>
      </c>
      <c r="G14" s="398">
        <v>1</v>
      </c>
      <c r="H14" s="398">
        <v>638</v>
      </c>
      <c r="I14" s="398">
        <v>29</v>
      </c>
      <c r="J14" s="398">
        <v>184</v>
      </c>
      <c r="K14" s="398">
        <v>28</v>
      </c>
      <c r="L14" s="398">
        <v>30</v>
      </c>
      <c r="M14" s="398">
        <v>24</v>
      </c>
    </row>
    <row r="15" spans="1:13" ht="14.25">
      <c r="A15" s="396" t="s">
        <v>1366</v>
      </c>
      <c r="B15" s="433">
        <f t="shared" si="1"/>
        <v>1444</v>
      </c>
      <c r="C15" s="398">
        <f>136</f>
        <v>136</v>
      </c>
      <c r="D15" s="398">
        <v>139</v>
      </c>
      <c r="E15" s="398">
        <v>112</v>
      </c>
      <c r="F15" s="398">
        <v>116</v>
      </c>
      <c r="G15" s="398">
        <f>169+407</f>
        <v>576</v>
      </c>
      <c r="H15" s="398">
        <f>153+58</f>
        <v>211</v>
      </c>
      <c r="I15" s="398">
        <v>36</v>
      </c>
      <c r="J15" s="398">
        <v>33</v>
      </c>
      <c r="K15" s="398">
        <v>30</v>
      </c>
      <c r="L15" s="398">
        <v>29</v>
      </c>
      <c r="M15" s="398">
        <v>26</v>
      </c>
    </row>
    <row r="16" spans="1:13" ht="14.25">
      <c r="A16" s="396" t="s">
        <v>1367</v>
      </c>
      <c r="B16" s="433">
        <f t="shared" si="1"/>
        <v>456</v>
      </c>
      <c r="C16" s="398">
        <v>24</v>
      </c>
      <c r="D16" s="398">
        <v>79</v>
      </c>
      <c r="E16" s="398">
        <v>102</v>
      </c>
      <c r="F16" s="398">
        <v>67</v>
      </c>
      <c r="G16" s="398">
        <v>89</v>
      </c>
      <c r="H16" s="398">
        <v>95</v>
      </c>
      <c r="I16" s="398"/>
      <c r="J16" s="398"/>
      <c r="K16" s="398"/>
      <c r="L16" s="398"/>
      <c r="M16" s="398"/>
    </row>
    <row r="17" spans="1:13" ht="14.25">
      <c r="A17" s="396" t="s">
        <v>1368</v>
      </c>
      <c r="B17" s="433">
        <f t="shared" si="1"/>
        <v>605</v>
      </c>
      <c r="C17" s="398">
        <f>39+20</f>
        <v>59</v>
      </c>
      <c r="D17" s="398">
        <f>46+22</f>
        <v>68</v>
      </c>
      <c r="E17" s="398">
        <f>52+32</f>
        <v>84</v>
      </c>
      <c r="F17" s="398">
        <f>58+25+80</f>
        <v>163</v>
      </c>
      <c r="G17" s="398">
        <f>79+36</f>
        <v>115</v>
      </c>
      <c r="H17" s="398">
        <f>51+22</f>
        <v>73</v>
      </c>
      <c r="I17" s="398">
        <f>4</f>
        <v>4</v>
      </c>
      <c r="J17" s="398">
        <v>2</v>
      </c>
      <c r="K17" s="398">
        <v>17</v>
      </c>
      <c r="L17" s="398">
        <f>14+4</f>
        <v>18</v>
      </c>
      <c r="M17" s="398">
        <v>2</v>
      </c>
    </row>
    <row r="18" spans="1:13" ht="14.25">
      <c r="A18" s="432" t="s">
        <v>1369</v>
      </c>
      <c r="B18" s="432">
        <f t="shared" si="1"/>
        <v>2295</v>
      </c>
      <c r="C18" s="432">
        <v>347</v>
      </c>
      <c r="D18" s="432">
        <v>357</v>
      </c>
      <c r="E18" s="432">
        <v>302</v>
      </c>
      <c r="F18" s="432">
        <v>394</v>
      </c>
      <c r="G18" s="432">
        <v>560</v>
      </c>
      <c r="H18" s="432">
        <v>59</v>
      </c>
      <c r="I18" s="432">
        <v>24</v>
      </c>
      <c r="J18" s="432">
        <v>141</v>
      </c>
      <c r="K18" s="432">
        <v>46</v>
      </c>
      <c r="L18" s="432">
        <v>24</v>
      </c>
      <c r="M18" s="432">
        <v>41</v>
      </c>
    </row>
    <row r="19" spans="1:13" ht="14.25">
      <c r="A19" s="431" t="s">
        <v>597</v>
      </c>
      <c r="B19" s="432">
        <f>SUM(B5,B11,B18)</f>
        <v>17771</v>
      </c>
      <c r="C19" s="432">
        <f aca="true" t="shared" si="3" ref="C19:M19">SUM(C5,C11,C18)</f>
        <v>1985</v>
      </c>
      <c r="D19" s="432">
        <f t="shared" si="3"/>
        <v>1855</v>
      </c>
      <c r="E19" s="432">
        <f t="shared" si="3"/>
        <v>2066</v>
      </c>
      <c r="F19" s="432">
        <f t="shared" si="3"/>
        <v>1413</v>
      </c>
      <c r="G19" s="432">
        <f t="shared" si="3"/>
        <v>3143</v>
      </c>
      <c r="H19" s="432">
        <f t="shared" si="3"/>
        <v>2738</v>
      </c>
      <c r="I19" s="432">
        <f t="shared" si="3"/>
        <v>1024</v>
      </c>
      <c r="J19" s="432">
        <f t="shared" si="3"/>
        <v>1406</v>
      </c>
      <c r="K19" s="432">
        <f t="shared" si="3"/>
        <v>581</v>
      </c>
      <c r="L19" s="432">
        <f t="shared" si="3"/>
        <v>757</v>
      </c>
      <c r="M19" s="432">
        <f t="shared" si="3"/>
        <v>803</v>
      </c>
    </row>
    <row r="20" spans="1:13" ht="21">
      <c r="A20" s="474" t="s">
        <v>1370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</row>
    <row r="21" spans="1:13" ht="211.5" customHeight="1">
      <c r="A21" s="475" t="s">
        <v>1371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</row>
  </sheetData>
  <sheetProtection/>
  <mergeCells count="4">
    <mergeCell ref="A2:M2"/>
    <mergeCell ref="L3:M3"/>
    <mergeCell ref="A20:M20"/>
    <mergeCell ref="A21:M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18" sqref="I18"/>
    </sheetView>
  </sheetViews>
  <sheetFormatPr defaultColWidth="9.00390625" defaultRowHeight="14.25"/>
  <sheetData>
    <row r="1" spans="1:13" ht="14.25">
      <c r="A1" s="430"/>
      <c r="B1" s="355"/>
      <c r="C1" s="355"/>
      <c r="D1" s="355"/>
      <c r="E1" s="355"/>
      <c r="F1" s="355"/>
      <c r="G1" s="355"/>
      <c r="H1" s="355"/>
      <c r="I1" s="355"/>
      <c r="J1" s="392"/>
      <c r="K1" s="392"/>
      <c r="L1" s="392"/>
      <c r="M1" s="392"/>
    </row>
    <row r="2" spans="1:13" ht="24">
      <c r="A2" s="472" t="s">
        <v>1377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4.25">
      <c r="A3" s="355"/>
      <c r="B3" s="355"/>
      <c r="C3" s="355"/>
      <c r="D3" s="355"/>
      <c r="E3" s="355"/>
      <c r="F3" s="355"/>
      <c r="G3" s="355"/>
      <c r="H3" s="392"/>
      <c r="I3" s="392"/>
      <c r="J3" s="392"/>
      <c r="K3" s="392"/>
      <c r="L3" s="473" t="s">
        <v>593</v>
      </c>
      <c r="M3" s="473"/>
    </row>
    <row r="4" spans="1:13" ht="14.25">
      <c r="A4" s="431" t="s">
        <v>1138</v>
      </c>
      <c r="B4" s="431" t="s">
        <v>1139</v>
      </c>
      <c r="C4" s="431" t="s">
        <v>1347</v>
      </c>
      <c r="D4" s="431" t="s">
        <v>1348</v>
      </c>
      <c r="E4" s="431" t="s">
        <v>1349</v>
      </c>
      <c r="F4" s="431" t="s">
        <v>1350</v>
      </c>
      <c r="G4" s="431" t="s">
        <v>1351</v>
      </c>
      <c r="H4" s="431" t="s">
        <v>1352</v>
      </c>
      <c r="I4" s="431" t="s">
        <v>1353</v>
      </c>
      <c r="J4" s="431" t="s">
        <v>1354</v>
      </c>
      <c r="K4" s="431" t="s">
        <v>1355</v>
      </c>
      <c r="L4" s="431" t="s">
        <v>1356</v>
      </c>
      <c r="M4" s="431" t="s">
        <v>1357</v>
      </c>
    </row>
    <row r="5" spans="1:13" ht="14.25">
      <c r="A5" s="432" t="s">
        <v>1373</v>
      </c>
      <c r="B5" s="432">
        <f>SUM(C5:M5)</f>
        <v>6053</v>
      </c>
      <c r="C5" s="432">
        <v>21</v>
      </c>
      <c r="D5" s="432">
        <v>32</v>
      </c>
      <c r="E5" s="432">
        <v>32</v>
      </c>
      <c r="F5" s="432">
        <v>72</v>
      </c>
      <c r="G5" s="432">
        <v>2905</v>
      </c>
      <c r="H5" s="432">
        <v>143</v>
      </c>
      <c r="I5" s="432">
        <f>I6</f>
        <v>0</v>
      </c>
      <c r="J5" s="432"/>
      <c r="K5" s="432"/>
      <c r="L5" s="432">
        <v>2808</v>
      </c>
      <c r="M5" s="432">
        <v>40</v>
      </c>
    </row>
    <row r="6" spans="1:13" ht="14.25">
      <c r="A6" s="393" t="s">
        <v>1374</v>
      </c>
      <c r="B6" s="434">
        <f>SUM(C6:M6)</f>
        <v>5793</v>
      </c>
      <c r="C6" s="401">
        <v>1</v>
      </c>
      <c r="D6" s="401">
        <v>12</v>
      </c>
      <c r="E6" s="401">
        <v>12</v>
      </c>
      <c r="F6" s="401">
        <v>12</v>
      </c>
      <c r="G6" s="401">
        <v>2855</v>
      </c>
      <c r="H6" s="401">
        <v>123</v>
      </c>
      <c r="I6" s="401"/>
      <c r="J6" s="401"/>
      <c r="K6" s="401"/>
      <c r="L6" s="401">
        <v>2778</v>
      </c>
      <c r="M6" s="401"/>
    </row>
    <row r="7" spans="1:13" ht="14.25">
      <c r="A7" s="431" t="s">
        <v>597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3" ht="18.75">
      <c r="A8" s="476" t="s">
        <v>1375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</row>
    <row r="9" spans="1:13" ht="71.25" customHeight="1">
      <c r="A9" s="477" t="s">
        <v>1376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</row>
  </sheetData>
  <sheetProtection/>
  <mergeCells count="4">
    <mergeCell ref="A2:M2"/>
    <mergeCell ref="L3:M3"/>
    <mergeCell ref="A8:M8"/>
    <mergeCell ref="A9:M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70"/>
  <sheetViews>
    <sheetView view="pageBreakPreview" zoomScale="60" zoomScalePageLayoutView="0" workbookViewId="0" topLeftCell="A1">
      <selection activeCell="E4" sqref="E4"/>
    </sheetView>
  </sheetViews>
  <sheetFormatPr defaultColWidth="8.625" defaultRowHeight="14.25"/>
  <cols>
    <col min="1" max="1" width="49.875" style="1" customWidth="1"/>
    <col min="2" max="2" width="43.75390625" style="213" customWidth="1"/>
    <col min="3" max="32" width="9.00390625" style="1" bestFit="1" customWidth="1"/>
    <col min="33" max="16384" width="8.625" style="1" customWidth="1"/>
  </cols>
  <sheetData>
    <row r="1" ht="18" customHeight="1">
      <c r="A1" s="3"/>
    </row>
    <row r="2" spans="1:2" ht="21">
      <c r="A2" s="478" t="s">
        <v>1378</v>
      </c>
      <c r="B2" s="478"/>
    </row>
    <row r="3" ht="20.25" customHeight="1">
      <c r="B3" s="26" t="s">
        <v>77</v>
      </c>
    </row>
    <row r="4" spans="1:2" ht="21.75" customHeight="1">
      <c r="A4" s="34" t="s">
        <v>170</v>
      </c>
      <c r="B4" s="35" t="s">
        <v>171</v>
      </c>
    </row>
    <row r="5" spans="1:2" ht="16.5" customHeight="1">
      <c r="A5" s="41" t="s">
        <v>172</v>
      </c>
      <c r="B5" s="214">
        <v>22257.2</v>
      </c>
    </row>
    <row r="6" spans="1:2" ht="16.5" customHeight="1">
      <c r="A6" s="38" t="s">
        <v>173</v>
      </c>
      <c r="B6" s="214">
        <v>688.6</v>
      </c>
    </row>
    <row r="7" spans="1:2" ht="16.5" customHeight="1">
      <c r="A7" s="38" t="s">
        <v>174</v>
      </c>
      <c r="B7" s="214">
        <v>428.7</v>
      </c>
    </row>
    <row r="8" spans="1:2" ht="16.5" customHeight="1">
      <c r="A8" s="38" t="s">
        <v>175</v>
      </c>
      <c r="B8" s="214">
        <v>214.9</v>
      </c>
    </row>
    <row r="9" spans="1:2" ht="16.5" customHeight="1">
      <c r="A9" s="38" t="s">
        <v>176</v>
      </c>
      <c r="B9" s="214">
        <v>40</v>
      </c>
    </row>
    <row r="10" spans="1:2" ht="16.5" customHeight="1">
      <c r="A10" s="41" t="s">
        <v>177</v>
      </c>
      <c r="B10" s="214">
        <v>5</v>
      </c>
    </row>
    <row r="11" spans="1:2" ht="16.5" customHeight="1">
      <c r="A11" s="41" t="s">
        <v>178</v>
      </c>
      <c r="B11" s="214">
        <v>625</v>
      </c>
    </row>
    <row r="12" spans="1:2" ht="16.5" customHeight="1">
      <c r="A12" s="41" t="s">
        <v>174</v>
      </c>
      <c r="B12" s="214">
        <v>384.2</v>
      </c>
    </row>
    <row r="13" spans="1:2" ht="16.5" customHeight="1">
      <c r="A13" s="38" t="s">
        <v>175</v>
      </c>
      <c r="B13" s="214">
        <v>140.8</v>
      </c>
    </row>
    <row r="14" spans="1:2" ht="16.5" customHeight="1">
      <c r="A14" s="38" t="s">
        <v>179</v>
      </c>
      <c r="B14" s="214">
        <v>50</v>
      </c>
    </row>
    <row r="15" spans="1:2" ht="16.5" customHeight="1">
      <c r="A15" s="38" t="s">
        <v>180</v>
      </c>
      <c r="B15" s="214">
        <v>50</v>
      </c>
    </row>
    <row r="16" spans="1:2" ht="16.5" customHeight="1">
      <c r="A16" s="40" t="s">
        <v>181</v>
      </c>
      <c r="B16" s="214">
        <v>3469.7</v>
      </c>
    </row>
    <row r="17" spans="1:2" ht="16.5" customHeight="1">
      <c r="A17" s="40" t="s">
        <v>174</v>
      </c>
      <c r="B17" s="214">
        <v>1144.7</v>
      </c>
    </row>
    <row r="18" spans="1:2" ht="16.5" customHeight="1">
      <c r="A18" s="40" t="s">
        <v>175</v>
      </c>
      <c r="B18" s="214">
        <v>1251.8</v>
      </c>
    </row>
    <row r="19" spans="1:2" ht="16.5" customHeight="1">
      <c r="A19" s="40" t="s">
        <v>182</v>
      </c>
      <c r="B19" s="214">
        <v>317.7</v>
      </c>
    </row>
    <row r="20" spans="1:2" ht="16.5" customHeight="1">
      <c r="A20" s="38" t="s">
        <v>183</v>
      </c>
      <c r="B20" s="214">
        <v>316.8</v>
      </c>
    </row>
    <row r="21" spans="1:2" ht="16.5" customHeight="1">
      <c r="A21" s="38" t="s">
        <v>184</v>
      </c>
      <c r="B21" s="214">
        <v>384.9</v>
      </c>
    </row>
    <row r="22" spans="1:2" ht="16.5" customHeight="1">
      <c r="A22" s="38" t="s">
        <v>185</v>
      </c>
      <c r="B22" s="214">
        <v>53.8</v>
      </c>
    </row>
    <row r="23" spans="1:2" ht="16.5" customHeight="1">
      <c r="A23" s="38" t="s">
        <v>186</v>
      </c>
      <c r="B23" s="214">
        <v>953.5</v>
      </c>
    </row>
    <row r="24" spans="1:2" ht="16.5" customHeight="1">
      <c r="A24" s="38" t="s">
        <v>174</v>
      </c>
      <c r="B24" s="214">
        <v>741.3</v>
      </c>
    </row>
    <row r="25" spans="1:2" ht="16.5" customHeight="1">
      <c r="A25" s="38" t="s">
        <v>175</v>
      </c>
      <c r="B25" s="214">
        <v>46.9</v>
      </c>
    </row>
    <row r="26" spans="1:2" ht="16.5" customHeight="1">
      <c r="A26" s="38" t="s">
        <v>187</v>
      </c>
      <c r="B26" s="214">
        <v>60</v>
      </c>
    </row>
    <row r="27" spans="1:2" ht="16.5" customHeight="1">
      <c r="A27" s="40" t="s">
        <v>188</v>
      </c>
      <c r="B27" s="214">
        <v>66.5</v>
      </c>
    </row>
    <row r="28" spans="1:2" ht="16.5" customHeight="1">
      <c r="A28" s="40" t="s">
        <v>189</v>
      </c>
      <c r="B28" s="214">
        <v>10</v>
      </c>
    </row>
    <row r="29" spans="1:2" ht="16.5" customHeight="1">
      <c r="A29" s="38" t="s">
        <v>190</v>
      </c>
      <c r="B29" s="214">
        <v>27.6</v>
      </c>
    </row>
    <row r="30" spans="1:2" ht="16.5" customHeight="1">
      <c r="A30" s="38" t="s">
        <v>191</v>
      </c>
      <c r="B30" s="214">
        <v>1.2</v>
      </c>
    </row>
    <row r="31" spans="1:2" ht="16.5" customHeight="1">
      <c r="A31" s="38" t="s">
        <v>192</v>
      </c>
      <c r="B31" s="214">
        <v>574.4</v>
      </c>
    </row>
    <row r="32" spans="1:2" ht="16.5" customHeight="1">
      <c r="A32" s="38" t="s">
        <v>174</v>
      </c>
      <c r="B32" s="214">
        <v>235.4</v>
      </c>
    </row>
    <row r="33" spans="1:2" ht="16.5" customHeight="1">
      <c r="A33" s="38" t="s">
        <v>175</v>
      </c>
      <c r="B33" s="214">
        <v>32.3</v>
      </c>
    </row>
    <row r="34" spans="1:2" ht="16.5" customHeight="1">
      <c r="A34" s="40" t="s">
        <v>182</v>
      </c>
      <c r="B34" s="214">
        <v>90</v>
      </c>
    </row>
    <row r="35" spans="1:2" ht="16.5" customHeight="1">
      <c r="A35" s="40" t="s">
        <v>193</v>
      </c>
      <c r="B35" s="214">
        <v>200</v>
      </c>
    </row>
    <row r="36" spans="1:2" ht="16.5" customHeight="1">
      <c r="A36" s="41" t="s">
        <v>194</v>
      </c>
      <c r="B36" s="214">
        <v>5</v>
      </c>
    </row>
    <row r="37" spans="1:2" ht="16.5" customHeight="1">
      <c r="A37" s="38" t="s">
        <v>190</v>
      </c>
      <c r="B37" s="214">
        <v>11.7</v>
      </c>
    </row>
    <row r="38" spans="1:2" ht="16.5" customHeight="1">
      <c r="A38" s="38" t="s">
        <v>195</v>
      </c>
      <c r="B38" s="214">
        <v>1793.8</v>
      </c>
    </row>
    <row r="39" spans="1:2" ht="16.5" customHeight="1">
      <c r="A39" s="40" t="s">
        <v>174</v>
      </c>
      <c r="B39" s="214">
        <v>1105.3</v>
      </c>
    </row>
    <row r="40" spans="1:2" ht="16.5" customHeight="1">
      <c r="A40" s="40" t="s">
        <v>175</v>
      </c>
      <c r="B40" s="214">
        <v>313.5</v>
      </c>
    </row>
    <row r="41" spans="1:2" ht="16.5" customHeight="1">
      <c r="A41" s="40" t="s">
        <v>196</v>
      </c>
      <c r="B41" s="214">
        <v>70</v>
      </c>
    </row>
    <row r="42" spans="1:2" ht="16.5" customHeight="1">
      <c r="A42" s="45" t="s">
        <v>197</v>
      </c>
      <c r="B42" s="29">
        <v>305</v>
      </c>
    </row>
    <row r="43" spans="1:2" ht="16.5" customHeight="1">
      <c r="A43" s="38" t="s">
        <v>198</v>
      </c>
      <c r="B43" s="214">
        <v>2698.7</v>
      </c>
    </row>
    <row r="44" spans="1:2" ht="16.5" customHeight="1">
      <c r="A44" s="40" t="s">
        <v>174</v>
      </c>
      <c r="B44" s="214">
        <v>2648.6</v>
      </c>
    </row>
    <row r="45" spans="1:2" ht="16.5" customHeight="1">
      <c r="A45" s="42" t="s">
        <v>182</v>
      </c>
      <c r="B45" s="214">
        <v>10.1</v>
      </c>
    </row>
    <row r="46" spans="1:2" ht="16.5" customHeight="1">
      <c r="A46" s="42" t="s">
        <v>199</v>
      </c>
      <c r="B46" s="214">
        <v>40</v>
      </c>
    </row>
    <row r="47" spans="1:2" ht="16.5" customHeight="1">
      <c r="A47" s="40" t="s">
        <v>200</v>
      </c>
      <c r="B47" s="214">
        <v>291.2</v>
      </c>
    </row>
    <row r="48" spans="1:2" ht="16.5" customHeight="1">
      <c r="A48" s="40" t="s">
        <v>174</v>
      </c>
      <c r="B48" s="214">
        <v>270.1</v>
      </c>
    </row>
    <row r="49" spans="1:2" ht="16.5" customHeight="1">
      <c r="A49" s="38" t="s">
        <v>175</v>
      </c>
      <c r="B49" s="214">
        <v>1.1</v>
      </c>
    </row>
    <row r="50" spans="1:2" ht="16.5" customHeight="1">
      <c r="A50" s="38" t="s">
        <v>201</v>
      </c>
      <c r="B50" s="214">
        <v>20</v>
      </c>
    </row>
    <row r="51" spans="1:2" ht="16.5" customHeight="1">
      <c r="A51" s="40" t="s">
        <v>202</v>
      </c>
      <c r="B51" s="214">
        <v>407.7</v>
      </c>
    </row>
    <row r="52" spans="1:2" ht="16.5" customHeight="1">
      <c r="A52" s="41" t="s">
        <v>203</v>
      </c>
      <c r="B52" s="214">
        <v>321</v>
      </c>
    </row>
    <row r="53" spans="1:2" ht="16.5" customHeight="1">
      <c r="A53" s="38" t="s">
        <v>204</v>
      </c>
      <c r="B53" s="214">
        <v>86.7</v>
      </c>
    </row>
    <row r="54" spans="1:2" ht="16.5" customHeight="1">
      <c r="A54" s="38" t="s">
        <v>205</v>
      </c>
      <c r="B54" s="214">
        <v>1639.4</v>
      </c>
    </row>
    <row r="55" spans="1:2" ht="16.5" customHeight="1">
      <c r="A55" s="38" t="s">
        <v>174</v>
      </c>
      <c r="B55" s="214">
        <v>1062.5</v>
      </c>
    </row>
    <row r="56" spans="1:2" ht="16.5" customHeight="1">
      <c r="A56" s="40" t="s">
        <v>175</v>
      </c>
      <c r="B56" s="214">
        <v>190.9</v>
      </c>
    </row>
    <row r="57" spans="1:2" ht="16.5" customHeight="1">
      <c r="A57" s="40" t="s">
        <v>206</v>
      </c>
      <c r="B57" s="214">
        <v>171</v>
      </c>
    </row>
    <row r="58" spans="1:2" ht="16.5" customHeight="1">
      <c r="A58" s="38" t="s">
        <v>207</v>
      </c>
      <c r="B58" s="214">
        <v>65</v>
      </c>
    </row>
    <row r="59" spans="1:2" ht="16.5" customHeight="1">
      <c r="A59" s="38" t="s">
        <v>208</v>
      </c>
      <c r="B59" s="214">
        <v>120</v>
      </c>
    </row>
    <row r="60" spans="1:2" ht="16.5" customHeight="1">
      <c r="A60" s="40" t="s">
        <v>209</v>
      </c>
      <c r="B60" s="214">
        <v>30</v>
      </c>
    </row>
    <row r="61" spans="1:2" ht="16.5" customHeight="1">
      <c r="A61" s="40" t="s">
        <v>210</v>
      </c>
      <c r="B61" s="214">
        <v>970.6</v>
      </c>
    </row>
    <row r="62" spans="1:2" ht="16.5" customHeight="1">
      <c r="A62" s="41" t="s">
        <v>174</v>
      </c>
      <c r="B62" s="214">
        <v>340.3</v>
      </c>
    </row>
    <row r="63" spans="1:2" ht="16.5" customHeight="1">
      <c r="A63" s="38" t="s">
        <v>175</v>
      </c>
      <c r="B63" s="214">
        <v>66.8</v>
      </c>
    </row>
    <row r="64" spans="1:2" ht="16.5" customHeight="1">
      <c r="A64" s="40" t="s">
        <v>211</v>
      </c>
      <c r="B64" s="214">
        <v>8</v>
      </c>
    </row>
    <row r="65" spans="1:2" ht="16.5" customHeight="1">
      <c r="A65" s="40" t="s">
        <v>212</v>
      </c>
      <c r="B65" s="214">
        <v>444.3</v>
      </c>
    </row>
    <row r="66" spans="1:2" ht="16.5" customHeight="1">
      <c r="A66" s="40" t="s">
        <v>213</v>
      </c>
      <c r="B66" s="214">
        <v>12.2</v>
      </c>
    </row>
    <row r="67" spans="1:2" ht="16.5" customHeight="1">
      <c r="A67" s="38" t="s">
        <v>214</v>
      </c>
      <c r="B67" s="214">
        <v>51.5</v>
      </c>
    </row>
    <row r="68" spans="1:2" ht="16.5" customHeight="1">
      <c r="A68" s="38" t="s">
        <v>190</v>
      </c>
      <c r="B68" s="214">
        <v>47.5</v>
      </c>
    </row>
    <row r="69" spans="1:2" ht="16.5" customHeight="1">
      <c r="A69" s="40" t="s">
        <v>215</v>
      </c>
      <c r="B69" s="214">
        <v>33.4</v>
      </c>
    </row>
    <row r="70" spans="1:2" ht="16.5" customHeight="1">
      <c r="A70" s="40" t="s">
        <v>174</v>
      </c>
      <c r="B70" s="214">
        <v>5.9</v>
      </c>
    </row>
    <row r="71" spans="1:2" ht="16.5" customHeight="1">
      <c r="A71" s="40" t="s">
        <v>175</v>
      </c>
      <c r="B71" s="214">
        <v>19</v>
      </c>
    </row>
    <row r="72" spans="1:2" ht="16.5" customHeight="1">
      <c r="A72" s="41" t="s">
        <v>216</v>
      </c>
      <c r="B72" s="214">
        <v>8.5</v>
      </c>
    </row>
    <row r="73" spans="1:2" ht="16.5" customHeight="1">
      <c r="A73" s="38" t="s">
        <v>217</v>
      </c>
      <c r="B73" s="214">
        <v>75.4</v>
      </c>
    </row>
    <row r="74" spans="1:2" ht="16.5" customHeight="1">
      <c r="A74" s="38" t="s">
        <v>174</v>
      </c>
      <c r="B74" s="214">
        <v>67.4</v>
      </c>
    </row>
    <row r="75" spans="1:2" ht="16.5" customHeight="1">
      <c r="A75" s="38" t="s">
        <v>218</v>
      </c>
      <c r="B75" s="214">
        <v>8</v>
      </c>
    </row>
    <row r="76" spans="1:2" ht="16.5" customHeight="1">
      <c r="A76" s="40" t="s">
        <v>219</v>
      </c>
      <c r="B76" s="214">
        <v>131.1</v>
      </c>
    </row>
    <row r="77" spans="1:2" ht="16.5" customHeight="1">
      <c r="A77" s="40" t="s">
        <v>174</v>
      </c>
      <c r="B77" s="214">
        <v>89.4</v>
      </c>
    </row>
    <row r="78" spans="1:2" ht="16.5" customHeight="1">
      <c r="A78" s="40" t="s">
        <v>175</v>
      </c>
      <c r="B78" s="214">
        <v>11.7</v>
      </c>
    </row>
    <row r="79" spans="1:2" ht="16.5" customHeight="1">
      <c r="A79" s="38" t="s">
        <v>180</v>
      </c>
      <c r="B79" s="214">
        <v>30</v>
      </c>
    </row>
    <row r="80" spans="1:2" ht="16.5" customHeight="1">
      <c r="A80" s="215" t="s">
        <v>220</v>
      </c>
      <c r="B80" s="29">
        <v>275.7</v>
      </c>
    </row>
    <row r="81" spans="1:2" ht="16.5" customHeight="1">
      <c r="A81" s="40" t="s">
        <v>174</v>
      </c>
      <c r="B81" s="214">
        <v>94</v>
      </c>
    </row>
    <row r="82" spans="1:2" ht="16.5" customHeight="1">
      <c r="A82" s="40" t="s">
        <v>221</v>
      </c>
      <c r="B82" s="214">
        <v>109.3</v>
      </c>
    </row>
    <row r="83" spans="1:2" ht="16.5" customHeight="1">
      <c r="A83" s="38" t="s">
        <v>222</v>
      </c>
      <c r="B83" s="214">
        <v>72.2</v>
      </c>
    </row>
    <row r="84" spans="1:2" ht="16.5" customHeight="1">
      <c r="A84" s="38" t="s">
        <v>223</v>
      </c>
      <c r="B84" s="214">
        <v>685.5</v>
      </c>
    </row>
    <row r="85" spans="1:2" ht="16.5" customHeight="1">
      <c r="A85" s="38" t="s">
        <v>174</v>
      </c>
      <c r="B85" s="214">
        <v>323.1</v>
      </c>
    </row>
    <row r="86" spans="1:2" ht="16.5" customHeight="1">
      <c r="A86" s="40" t="s">
        <v>175</v>
      </c>
      <c r="B86" s="214">
        <v>355.1</v>
      </c>
    </row>
    <row r="87" spans="1:2" ht="16.5" customHeight="1">
      <c r="A87" s="38" t="s">
        <v>224</v>
      </c>
      <c r="B87" s="214">
        <v>7.3</v>
      </c>
    </row>
    <row r="88" spans="1:2" ht="16.5" customHeight="1">
      <c r="A88" s="38" t="s">
        <v>225</v>
      </c>
      <c r="B88" s="214">
        <v>1277</v>
      </c>
    </row>
    <row r="89" spans="1:2" ht="16.5" customHeight="1">
      <c r="A89" s="38" t="s">
        <v>174</v>
      </c>
      <c r="B89" s="214">
        <v>378.9</v>
      </c>
    </row>
    <row r="90" spans="1:2" ht="16.5" customHeight="1">
      <c r="A90" s="40" t="s">
        <v>175</v>
      </c>
      <c r="B90" s="214">
        <v>747.9</v>
      </c>
    </row>
    <row r="91" spans="1:2" ht="16.5" customHeight="1">
      <c r="A91" s="40" t="s">
        <v>226</v>
      </c>
      <c r="B91" s="214">
        <v>9.6</v>
      </c>
    </row>
    <row r="92" spans="1:2" ht="16.5" customHeight="1">
      <c r="A92" s="40" t="s">
        <v>227</v>
      </c>
      <c r="B92" s="214">
        <v>140.6</v>
      </c>
    </row>
    <row r="93" spans="1:2" ht="16.5" customHeight="1">
      <c r="A93" s="40" t="s">
        <v>228</v>
      </c>
      <c r="B93" s="214">
        <v>718.9</v>
      </c>
    </row>
    <row r="94" spans="1:2" ht="16.5" customHeight="1">
      <c r="A94" s="40" t="s">
        <v>174</v>
      </c>
      <c r="B94" s="214">
        <v>712.9</v>
      </c>
    </row>
    <row r="95" spans="1:2" ht="16.5" customHeight="1">
      <c r="A95" s="38" t="s">
        <v>175</v>
      </c>
      <c r="B95" s="214">
        <v>6</v>
      </c>
    </row>
    <row r="96" spans="1:2" ht="16.5" customHeight="1">
      <c r="A96" s="38" t="s">
        <v>229</v>
      </c>
      <c r="B96" s="214">
        <v>299.7</v>
      </c>
    </row>
    <row r="97" spans="1:2" ht="16.5" customHeight="1">
      <c r="A97" s="38" t="s">
        <v>174</v>
      </c>
      <c r="B97" s="214">
        <v>214.8</v>
      </c>
    </row>
    <row r="98" spans="1:2" ht="16.5" customHeight="1">
      <c r="A98" s="40" t="s">
        <v>175</v>
      </c>
      <c r="B98" s="214">
        <v>62.6</v>
      </c>
    </row>
    <row r="99" spans="1:2" ht="16.5" customHeight="1">
      <c r="A99" s="40" t="s">
        <v>230</v>
      </c>
      <c r="B99" s="214">
        <v>2</v>
      </c>
    </row>
    <row r="100" spans="1:2" ht="16.5" customHeight="1">
      <c r="A100" s="41" t="s">
        <v>231</v>
      </c>
      <c r="B100" s="214">
        <v>10.3</v>
      </c>
    </row>
    <row r="101" spans="1:2" ht="16.5" customHeight="1">
      <c r="A101" s="38" t="s">
        <v>232</v>
      </c>
      <c r="B101" s="214">
        <v>10</v>
      </c>
    </row>
    <row r="102" spans="1:2" ht="16.5" customHeight="1">
      <c r="A102" s="38" t="s">
        <v>233</v>
      </c>
      <c r="B102" s="214">
        <v>874.3</v>
      </c>
    </row>
    <row r="103" spans="1:2" ht="16.5" customHeight="1">
      <c r="A103" s="40" t="s">
        <v>174</v>
      </c>
      <c r="B103" s="214">
        <v>263.7</v>
      </c>
    </row>
    <row r="104" spans="1:2" ht="16.5" customHeight="1">
      <c r="A104" s="38" t="s">
        <v>175</v>
      </c>
      <c r="B104" s="214">
        <v>610.6</v>
      </c>
    </row>
    <row r="105" spans="1:2" ht="16.5" customHeight="1">
      <c r="A105" s="38" t="s">
        <v>234</v>
      </c>
      <c r="B105" s="214">
        <v>3773.6</v>
      </c>
    </row>
    <row r="106" spans="1:2" ht="16.5" customHeight="1">
      <c r="A106" s="40" t="s">
        <v>174</v>
      </c>
      <c r="B106" s="214">
        <v>3310.7</v>
      </c>
    </row>
    <row r="107" spans="1:2" ht="16.5" customHeight="1">
      <c r="A107" s="41" t="s">
        <v>175</v>
      </c>
      <c r="B107" s="214">
        <v>167.2</v>
      </c>
    </row>
    <row r="108" spans="1:2" ht="16.5" customHeight="1">
      <c r="A108" s="40" t="s">
        <v>235</v>
      </c>
      <c r="B108" s="214">
        <v>79</v>
      </c>
    </row>
    <row r="109" spans="1:2" ht="16.5" customHeight="1">
      <c r="A109" s="40" t="s">
        <v>236</v>
      </c>
      <c r="B109" s="214">
        <v>20</v>
      </c>
    </row>
    <row r="110" spans="1:2" ht="16.5" customHeight="1">
      <c r="A110" s="38" t="s">
        <v>237</v>
      </c>
      <c r="B110" s="214">
        <v>11.9</v>
      </c>
    </row>
    <row r="111" spans="1:2" ht="16.5" customHeight="1">
      <c r="A111" s="41" t="s">
        <v>238</v>
      </c>
      <c r="B111" s="214">
        <v>24.8</v>
      </c>
    </row>
    <row r="112" spans="1:2" ht="16.5" customHeight="1">
      <c r="A112" s="40" t="s">
        <v>239</v>
      </c>
      <c r="B112" s="214">
        <v>20</v>
      </c>
    </row>
    <row r="113" spans="1:2" ht="16.5" customHeight="1">
      <c r="A113" s="40" t="s">
        <v>240</v>
      </c>
      <c r="B113" s="214">
        <v>140</v>
      </c>
    </row>
    <row r="114" spans="1:2" ht="16.5" customHeight="1">
      <c r="A114" s="40" t="s">
        <v>241</v>
      </c>
      <c r="B114" s="214">
        <v>157.4</v>
      </c>
    </row>
    <row r="115" spans="1:2" ht="16.5" customHeight="1">
      <c r="A115" s="38" t="s">
        <v>242</v>
      </c>
      <c r="B115" s="214">
        <v>157.4</v>
      </c>
    </row>
    <row r="116" spans="1:2" ht="16.5" customHeight="1">
      <c r="A116" s="40" t="s">
        <v>243</v>
      </c>
      <c r="B116" s="214">
        <v>35</v>
      </c>
    </row>
    <row r="117" spans="1:2" ht="16.5" customHeight="1">
      <c r="A117" s="38" t="s">
        <v>244</v>
      </c>
      <c r="B117" s="214">
        <v>117.9</v>
      </c>
    </row>
    <row r="118" spans="1:2" ht="16.5" customHeight="1">
      <c r="A118" s="215" t="s">
        <v>245</v>
      </c>
      <c r="B118" s="29">
        <v>4.5</v>
      </c>
    </row>
    <row r="119" spans="1:2" ht="16.5" customHeight="1">
      <c r="A119" s="40" t="s">
        <v>246</v>
      </c>
      <c r="B119" s="214">
        <v>18302</v>
      </c>
    </row>
    <row r="120" spans="1:2" ht="16.5" customHeight="1">
      <c r="A120" s="40" t="s">
        <v>247</v>
      </c>
      <c r="B120" s="214">
        <v>9752.8</v>
      </c>
    </row>
    <row r="121" spans="1:2" ht="16.5" customHeight="1">
      <c r="A121" s="40" t="s">
        <v>174</v>
      </c>
      <c r="B121" s="214">
        <v>823.3</v>
      </c>
    </row>
    <row r="122" spans="1:2" ht="16.5" customHeight="1">
      <c r="A122" s="38" t="s">
        <v>175</v>
      </c>
      <c r="B122" s="214">
        <v>6431.1</v>
      </c>
    </row>
    <row r="123" spans="1:2" ht="16.5" customHeight="1">
      <c r="A123" s="40" t="s">
        <v>248</v>
      </c>
      <c r="B123" s="214">
        <v>2478.4</v>
      </c>
    </row>
    <row r="124" spans="1:2" ht="16.5" customHeight="1">
      <c r="A124" s="40" t="s">
        <v>249</v>
      </c>
      <c r="B124" s="214">
        <v>20</v>
      </c>
    </row>
    <row r="125" spans="1:2" ht="16.5" customHeight="1">
      <c r="A125" s="40" t="s">
        <v>250</v>
      </c>
      <c r="B125" s="214">
        <v>2089.8</v>
      </c>
    </row>
    <row r="126" spans="1:2" ht="16.5" customHeight="1">
      <c r="A126" s="40" t="s">
        <v>174</v>
      </c>
      <c r="B126" s="214">
        <v>957.6</v>
      </c>
    </row>
    <row r="127" spans="1:2" ht="16.5" customHeight="1">
      <c r="A127" s="40" t="s">
        <v>175</v>
      </c>
      <c r="B127" s="214">
        <v>628.9</v>
      </c>
    </row>
    <row r="128" spans="1:2" ht="16.5" customHeight="1">
      <c r="A128" s="38" t="s">
        <v>251</v>
      </c>
      <c r="B128" s="214">
        <v>484</v>
      </c>
    </row>
    <row r="129" spans="1:2" ht="16.5" customHeight="1">
      <c r="A129" s="38" t="s">
        <v>190</v>
      </c>
      <c r="B129" s="214">
        <v>19.3</v>
      </c>
    </row>
    <row r="130" spans="1:2" ht="16.5" customHeight="1">
      <c r="A130" s="40" t="s">
        <v>252</v>
      </c>
      <c r="B130" s="214">
        <v>4707.5</v>
      </c>
    </row>
    <row r="131" spans="1:2" ht="16.5" customHeight="1">
      <c r="A131" s="40" t="s">
        <v>174</v>
      </c>
      <c r="B131" s="214">
        <v>1732.8</v>
      </c>
    </row>
    <row r="132" spans="1:2" ht="16.5" customHeight="1">
      <c r="A132" s="38" t="s">
        <v>175</v>
      </c>
      <c r="B132" s="214">
        <v>707.6</v>
      </c>
    </row>
    <row r="133" spans="1:2" ht="16.5" customHeight="1">
      <c r="A133" s="40" t="s">
        <v>253</v>
      </c>
      <c r="B133" s="214">
        <v>2221.1</v>
      </c>
    </row>
    <row r="134" spans="1:2" ht="16.5" customHeight="1">
      <c r="A134" s="40" t="s">
        <v>254</v>
      </c>
      <c r="B134" s="214">
        <v>46</v>
      </c>
    </row>
    <row r="135" spans="1:2" ht="16.5" customHeight="1">
      <c r="A135" s="38" t="s">
        <v>255</v>
      </c>
      <c r="B135" s="214">
        <v>1727.4</v>
      </c>
    </row>
    <row r="136" spans="1:2" ht="16.5" customHeight="1">
      <c r="A136" s="38" t="s">
        <v>174</v>
      </c>
      <c r="B136" s="214">
        <v>1343.9</v>
      </c>
    </row>
    <row r="137" spans="1:2" ht="16.5" customHeight="1">
      <c r="A137" s="40" t="s">
        <v>175</v>
      </c>
      <c r="B137" s="214">
        <v>128.4</v>
      </c>
    </row>
    <row r="138" spans="1:2" ht="16.5" customHeight="1">
      <c r="A138" s="40" t="s">
        <v>256</v>
      </c>
      <c r="B138" s="214">
        <v>187.4</v>
      </c>
    </row>
    <row r="139" spans="1:2" ht="16.5" customHeight="1">
      <c r="A139" s="41" t="s">
        <v>257</v>
      </c>
      <c r="B139" s="214">
        <v>5</v>
      </c>
    </row>
    <row r="140" spans="1:2" ht="16.5" customHeight="1">
      <c r="A140" s="40" t="s">
        <v>258</v>
      </c>
      <c r="B140" s="214">
        <v>28.2</v>
      </c>
    </row>
    <row r="141" spans="1:2" ht="16.5" customHeight="1">
      <c r="A141" s="38" t="s">
        <v>259</v>
      </c>
      <c r="B141" s="214">
        <v>15</v>
      </c>
    </row>
    <row r="142" spans="1:2" ht="16.5" customHeight="1">
      <c r="A142" s="40" t="s">
        <v>260</v>
      </c>
      <c r="B142" s="214">
        <v>5</v>
      </c>
    </row>
    <row r="143" spans="1:2" ht="16.5" customHeight="1">
      <c r="A143" s="41" t="s">
        <v>261</v>
      </c>
      <c r="B143" s="214">
        <v>14.5</v>
      </c>
    </row>
    <row r="144" spans="1:2" ht="16.5" customHeight="1">
      <c r="A144" s="38" t="s">
        <v>262</v>
      </c>
      <c r="B144" s="214">
        <v>25</v>
      </c>
    </row>
    <row r="145" spans="1:2" ht="16.5" customHeight="1">
      <c r="A145" s="38" t="s">
        <v>263</v>
      </c>
      <c r="B145" s="214">
        <v>25</v>
      </c>
    </row>
    <row r="146" spans="1:2" ht="16.5" customHeight="1">
      <c r="A146" s="40" t="s">
        <v>264</v>
      </c>
      <c r="B146" s="214">
        <v>76414.9</v>
      </c>
    </row>
    <row r="147" spans="1:2" ht="16.5" customHeight="1">
      <c r="A147" s="40" t="s">
        <v>265</v>
      </c>
      <c r="B147" s="214">
        <v>1138.4</v>
      </c>
    </row>
    <row r="148" spans="1:2" ht="16.5" customHeight="1">
      <c r="A148" s="40" t="s">
        <v>174</v>
      </c>
      <c r="B148" s="214">
        <v>1138.4</v>
      </c>
    </row>
    <row r="149" spans="1:2" ht="16.5" customHeight="1">
      <c r="A149" s="41" t="s">
        <v>266</v>
      </c>
      <c r="B149" s="214">
        <v>68568.9</v>
      </c>
    </row>
    <row r="150" spans="1:2" ht="16.5" customHeight="1">
      <c r="A150" s="38" t="s">
        <v>267</v>
      </c>
      <c r="B150" s="214">
        <v>2084.1</v>
      </c>
    </row>
    <row r="151" spans="1:2" ht="16.5" customHeight="1">
      <c r="A151" s="38" t="s">
        <v>268</v>
      </c>
      <c r="B151" s="214">
        <v>33749</v>
      </c>
    </row>
    <row r="152" spans="1:2" ht="16.5" customHeight="1">
      <c r="A152" s="40" t="s">
        <v>269</v>
      </c>
      <c r="B152" s="214">
        <v>20526.4</v>
      </c>
    </row>
    <row r="153" spans="1:2" ht="16.5" customHeight="1">
      <c r="A153" s="40" t="s">
        <v>270</v>
      </c>
      <c r="B153" s="214">
        <v>9206.2</v>
      </c>
    </row>
    <row r="154" spans="1:2" ht="16.5" customHeight="1">
      <c r="A154" s="40" t="s">
        <v>271</v>
      </c>
      <c r="B154" s="214">
        <v>3003.2</v>
      </c>
    </row>
    <row r="155" spans="1:2" ht="16.5" customHeight="1">
      <c r="A155" s="38" t="s">
        <v>272</v>
      </c>
      <c r="B155" s="214">
        <v>1132.8</v>
      </c>
    </row>
    <row r="156" spans="1:2" ht="16.5" customHeight="1">
      <c r="A156" s="45" t="s">
        <v>273</v>
      </c>
      <c r="B156" s="29">
        <v>1132.8</v>
      </c>
    </row>
    <row r="157" spans="1:2" ht="16.5" customHeight="1">
      <c r="A157" s="40" t="s">
        <v>274</v>
      </c>
      <c r="B157" s="214">
        <v>547.4</v>
      </c>
    </row>
    <row r="158" spans="1:2" ht="16.5" customHeight="1">
      <c r="A158" s="40" t="s">
        <v>275</v>
      </c>
      <c r="B158" s="214">
        <v>547.4</v>
      </c>
    </row>
    <row r="159" spans="1:2" ht="16.5" customHeight="1">
      <c r="A159" s="40" t="s">
        <v>276</v>
      </c>
      <c r="B159" s="214">
        <v>708.4</v>
      </c>
    </row>
    <row r="160" spans="1:2" ht="16.5" customHeight="1">
      <c r="A160" s="41" t="s">
        <v>277</v>
      </c>
      <c r="B160" s="214">
        <v>366.9</v>
      </c>
    </row>
    <row r="161" spans="1:2" ht="16.5" customHeight="1">
      <c r="A161" s="38" t="s">
        <v>278</v>
      </c>
      <c r="B161" s="214">
        <v>341.5</v>
      </c>
    </row>
    <row r="162" spans="1:2" ht="16.5" customHeight="1">
      <c r="A162" s="38" t="s">
        <v>279</v>
      </c>
      <c r="B162" s="214">
        <v>4319</v>
      </c>
    </row>
    <row r="163" spans="1:2" ht="16.5" customHeight="1">
      <c r="A163" s="38" t="s">
        <v>280</v>
      </c>
      <c r="B163" s="214">
        <v>4319</v>
      </c>
    </row>
    <row r="164" spans="1:2" ht="16.5" customHeight="1">
      <c r="A164" s="40" t="s">
        <v>281</v>
      </c>
      <c r="B164" s="214">
        <v>1783.7</v>
      </c>
    </row>
    <row r="165" spans="1:2" ht="16.5" customHeight="1">
      <c r="A165" s="40" t="s">
        <v>282</v>
      </c>
      <c r="B165" s="214">
        <v>162.2</v>
      </c>
    </row>
    <row r="166" spans="1:2" ht="16.5" customHeight="1">
      <c r="A166" s="40" t="s">
        <v>174</v>
      </c>
      <c r="B166" s="214">
        <v>142.1</v>
      </c>
    </row>
    <row r="167" spans="1:2" ht="16.5" customHeight="1">
      <c r="A167" s="38" t="s">
        <v>283</v>
      </c>
      <c r="B167" s="214">
        <v>20</v>
      </c>
    </row>
    <row r="168" spans="1:2" ht="16.5" customHeight="1">
      <c r="A168" s="38" t="s">
        <v>284</v>
      </c>
      <c r="B168" s="214">
        <v>1242.7</v>
      </c>
    </row>
    <row r="169" spans="1:2" ht="16.5" customHeight="1">
      <c r="A169" s="38" t="s">
        <v>285</v>
      </c>
      <c r="B169" s="214">
        <v>1242.7</v>
      </c>
    </row>
    <row r="170" spans="1:2" ht="16.5" customHeight="1">
      <c r="A170" s="38" t="s">
        <v>286</v>
      </c>
      <c r="B170" s="214">
        <v>60</v>
      </c>
    </row>
    <row r="171" spans="1:2" ht="16.5" customHeight="1">
      <c r="A171" s="38" t="s">
        <v>287</v>
      </c>
      <c r="B171" s="214">
        <v>60</v>
      </c>
    </row>
    <row r="172" spans="1:2" ht="16.5" customHeight="1">
      <c r="A172" s="40" t="s">
        <v>288</v>
      </c>
      <c r="B172" s="214">
        <v>120.2</v>
      </c>
    </row>
    <row r="173" spans="1:2" ht="16.5" customHeight="1">
      <c r="A173" s="40" t="s">
        <v>289</v>
      </c>
      <c r="B173" s="214">
        <v>120.2</v>
      </c>
    </row>
    <row r="174" spans="1:2" ht="16.5" customHeight="1">
      <c r="A174" s="38" t="s">
        <v>290</v>
      </c>
      <c r="B174" s="214">
        <v>188.6</v>
      </c>
    </row>
    <row r="175" spans="1:2" ht="16.5" customHeight="1">
      <c r="A175" s="38" t="s">
        <v>291</v>
      </c>
      <c r="B175" s="214">
        <v>131.6</v>
      </c>
    </row>
    <row r="176" spans="1:2" ht="16.5" customHeight="1">
      <c r="A176" s="38" t="s">
        <v>292</v>
      </c>
      <c r="B176" s="214">
        <v>10</v>
      </c>
    </row>
    <row r="177" spans="1:2" ht="16.5" customHeight="1">
      <c r="A177" s="40" t="s">
        <v>293</v>
      </c>
      <c r="B177" s="214">
        <v>2</v>
      </c>
    </row>
    <row r="178" spans="1:2" ht="16.5" customHeight="1">
      <c r="A178" s="41" t="s">
        <v>294</v>
      </c>
      <c r="B178" s="214">
        <v>45</v>
      </c>
    </row>
    <row r="179" spans="1:2" ht="16.5" customHeight="1">
      <c r="A179" s="38" t="s">
        <v>295</v>
      </c>
      <c r="B179" s="214">
        <v>10</v>
      </c>
    </row>
    <row r="180" spans="1:2" ht="16.5" customHeight="1">
      <c r="A180" s="38" t="s">
        <v>296</v>
      </c>
      <c r="B180" s="214">
        <v>10</v>
      </c>
    </row>
    <row r="181" spans="1:2" ht="16.5" customHeight="1">
      <c r="A181" s="40" t="s">
        <v>297</v>
      </c>
      <c r="B181" s="214">
        <v>2348.5</v>
      </c>
    </row>
    <row r="182" spans="1:2" ht="16.5" customHeight="1">
      <c r="A182" s="40" t="s">
        <v>298</v>
      </c>
      <c r="B182" s="214">
        <v>892.9</v>
      </c>
    </row>
    <row r="183" spans="1:2" ht="16.5" customHeight="1">
      <c r="A183" s="38" t="s">
        <v>174</v>
      </c>
      <c r="B183" s="214">
        <v>451.7</v>
      </c>
    </row>
    <row r="184" spans="1:2" ht="16.5" customHeight="1">
      <c r="A184" s="38" t="s">
        <v>175</v>
      </c>
      <c r="B184" s="214">
        <v>3</v>
      </c>
    </row>
    <row r="185" spans="1:2" ht="16.5" customHeight="1">
      <c r="A185" s="40" t="s">
        <v>299</v>
      </c>
      <c r="B185" s="214">
        <v>22.5</v>
      </c>
    </row>
    <row r="186" spans="1:2" ht="16.5" customHeight="1">
      <c r="A186" s="40" t="s">
        <v>300</v>
      </c>
      <c r="B186" s="214">
        <v>235.9</v>
      </c>
    </row>
    <row r="187" spans="1:2" ht="16.5" customHeight="1">
      <c r="A187" s="41" t="s">
        <v>301</v>
      </c>
      <c r="B187" s="214">
        <v>14.9</v>
      </c>
    </row>
    <row r="188" spans="1:2" ht="16.5" customHeight="1">
      <c r="A188" s="38" t="s">
        <v>302</v>
      </c>
      <c r="B188" s="214">
        <v>100</v>
      </c>
    </row>
    <row r="189" spans="1:2" ht="16.5" customHeight="1">
      <c r="A189" s="38" t="s">
        <v>303</v>
      </c>
      <c r="B189" s="214">
        <v>22.4</v>
      </c>
    </row>
    <row r="190" spans="1:2" ht="16.5" customHeight="1">
      <c r="A190" s="38" t="s">
        <v>304</v>
      </c>
      <c r="B190" s="214">
        <v>42.5</v>
      </c>
    </row>
    <row r="191" spans="1:2" ht="16.5" customHeight="1">
      <c r="A191" s="40" t="s">
        <v>305</v>
      </c>
      <c r="B191" s="214">
        <v>145</v>
      </c>
    </row>
    <row r="192" spans="1:2" ht="16.5" customHeight="1">
      <c r="A192" s="40" t="s">
        <v>306</v>
      </c>
      <c r="B192" s="214">
        <v>145</v>
      </c>
    </row>
    <row r="193" spans="1:2" ht="16.5" customHeight="1">
      <c r="A193" s="38" t="s">
        <v>307</v>
      </c>
      <c r="B193" s="214">
        <v>299.8</v>
      </c>
    </row>
    <row r="194" spans="1:2" ht="16.5" customHeight="1">
      <c r="A194" s="45" t="s">
        <v>174</v>
      </c>
      <c r="B194" s="29">
        <v>183</v>
      </c>
    </row>
    <row r="195" spans="1:2" ht="16.5" customHeight="1">
      <c r="A195" s="38" t="s">
        <v>308</v>
      </c>
      <c r="B195" s="214">
        <v>116.8</v>
      </c>
    </row>
    <row r="196" spans="1:2" ht="16.5" customHeight="1">
      <c r="A196" s="40" t="s">
        <v>309</v>
      </c>
      <c r="B196" s="214">
        <v>667</v>
      </c>
    </row>
    <row r="197" spans="1:2" ht="16.5" customHeight="1">
      <c r="A197" s="40" t="s">
        <v>174</v>
      </c>
      <c r="B197" s="214">
        <v>364.1</v>
      </c>
    </row>
    <row r="198" spans="1:2" ht="16.5" customHeight="1">
      <c r="A198" s="40" t="s">
        <v>310</v>
      </c>
      <c r="B198" s="214">
        <v>302.9</v>
      </c>
    </row>
    <row r="199" spans="1:2" ht="16.5" customHeight="1">
      <c r="A199" s="38" t="s">
        <v>311</v>
      </c>
      <c r="B199" s="214">
        <v>343.8</v>
      </c>
    </row>
    <row r="200" spans="1:2" ht="16.5" customHeight="1">
      <c r="A200" s="38" t="s">
        <v>312</v>
      </c>
      <c r="B200" s="214">
        <v>343.8</v>
      </c>
    </row>
    <row r="201" spans="1:2" ht="16.5" customHeight="1">
      <c r="A201" s="40" t="s">
        <v>313</v>
      </c>
      <c r="B201" s="214">
        <v>57565.1</v>
      </c>
    </row>
    <row r="202" spans="1:2" ht="16.5" customHeight="1">
      <c r="A202" s="40" t="s">
        <v>314</v>
      </c>
      <c r="B202" s="214">
        <v>1854.4</v>
      </c>
    </row>
    <row r="203" spans="1:2" ht="16.5" customHeight="1">
      <c r="A203" s="41" t="s">
        <v>174</v>
      </c>
      <c r="B203" s="214">
        <v>699.5</v>
      </c>
    </row>
    <row r="204" spans="1:2" ht="16.5" customHeight="1">
      <c r="A204" s="38" t="s">
        <v>175</v>
      </c>
      <c r="B204" s="214">
        <v>28.1</v>
      </c>
    </row>
    <row r="205" spans="1:2" ht="16.5" customHeight="1">
      <c r="A205" s="40" t="s">
        <v>315</v>
      </c>
      <c r="B205" s="214">
        <v>271.8</v>
      </c>
    </row>
    <row r="206" spans="1:2" ht="16.5" customHeight="1">
      <c r="A206" s="41" t="s">
        <v>316</v>
      </c>
      <c r="B206" s="214">
        <v>424.5</v>
      </c>
    </row>
    <row r="207" spans="1:2" ht="16.5" customHeight="1">
      <c r="A207" s="40" t="s">
        <v>317</v>
      </c>
      <c r="B207" s="214">
        <v>295.5</v>
      </c>
    </row>
    <row r="208" spans="1:2" ht="16.5" customHeight="1">
      <c r="A208" s="38" t="s">
        <v>318</v>
      </c>
      <c r="B208" s="214">
        <v>5</v>
      </c>
    </row>
    <row r="209" spans="1:2" ht="16.5" customHeight="1">
      <c r="A209" s="38" t="s">
        <v>319</v>
      </c>
      <c r="B209" s="214">
        <v>130</v>
      </c>
    </row>
    <row r="210" spans="1:2" ht="16.5" customHeight="1">
      <c r="A210" s="40" t="s">
        <v>320</v>
      </c>
      <c r="B210" s="214">
        <v>2048.2</v>
      </c>
    </row>
    <row r="211" spans="1:2" ht="16.5" customHeight="1">
      <c r="A211" s="38" t="s">
        <v>174</v>
      </c>
      <c r="B211" s="214">
        <v>647.9</v>
      </c>
    </row>
    <row r="212" spans="1:2" ht="16.5" customHeight="1">
      <c r="A212" s="38" t="s">
        <v>175</v>
      </c>
      <c r="B212" s="214">
        <v>177.3</v>
      </c>
    </row>
    <row r="213" spans="1:2" ht="16.5" customHeight="1">
      <c r="A213" s="38" t="s">
        <v>321</v>
      </c>
      <c r="B213" s="214">
        <v>4</v>
      </c>
    </row>
    <row r="214" spans="1:2" ht="16.5" customHeight="1">
      <c r="A214" s="40" t="s">
        <v>322</v>
      </c>
      <c r="B214" s="214">
        <v>1160</v>
      </c>
    </row>
    <row r="215" spans="1:2" ht="16.5" customHeight="1">
      <c r="A215" s="40" t="s">
        <v>323</v>
      </c>
      <c r="B215" s="214">
        <v>59</v>
      </c>
    </row>
    <row r="216" spans="1:2" ht="16.5" customHeight="1">
      <c r="A216" s="40" t="s">
        <v>324</v>
      </c>
      <c r="B216" s="214">
        <v>31065</v>
      </c>
    </row>
    <row r="217" spans="1:2" ht="16.5" customHeight="1">
      <c r="A217" s="40" t="s">
        <v>325</v>
      </c>
      <c r="B217" s="214">
        <v>111.9</v>
      </c>
    </row>
    <row r="218" spans="1:2" ht="16.5" customHeight="1">
      <c r="A218" s="38" t="s">
        <v>326</v>
      </c>
      <c r="B218" s="214">
        <v>6755.4</v>
      </c>
    </row>
    <row r="219" spans="1:2" ht="16.5" customHeight="1">
      <c r="A219" s="38" t="s">
        <v>327</v>
      </c>
      <c r="B219" s="214">
        <v>3286.6</v>
      </c>
    </row>
    <row r="220" spans="1:2" ht="16.5" customHeight="1">
      <c r="A220" s="40" t="s">
        <v>328</v>
      </c>
      <c r="B220" s="214">
        <v>14746.9</v>
      </c>
    </row>
    <row r="221" spans="1:2" ht="16.5" customHeight="1">
      <c r="A221" s="40" t="s">
        <v>329</v>
      </c>
      <c r="B221" s="214">
        <v>6164.2</v>
      </c>
    </row>
    <row r="222" spans="1:2" ht="16.5" customHeight="1">
      <c r="A222" s="38" t="s">
        <v>330</v>
      </c>
      <c r="B222" s="214">
        <v>374.3</v>
      </c>
    </row>
    <row r="223" spans="1:2" ht="16.5" customHeight="1">
      <c r="A223" s="38" t="s">
        <v>331</v>
      </c>
      <c r="B223" s="214">
        <v>374.3</v>
      </c>
    </row>
    <row r="224" spans="1:2" ht="16.5" customHeight="1">
      <c r="A224" s="40" t="s">
        <v>332</v>
      </c>
      <c r="B224" s="214">
        <v>730.1</v>
      </c>
    </row>
    <row r="225" spans="1:2" ht="16.5" customHeight="1">
      <c r="A225" s="38" t="s">
        <v>333</v>
      </c>
      <c r="B225" s="214">
        <v>33.5</v>
      </c>
    </row>
    <row r="226" spans="1:2" ht="16.5" customHeight="1">
      <c r="A226" s="38" t="s">
        <v>334</v>
      </c>
      <c r="B226" s="214">
        <v>154.6</v>
      </c>
    </row>
    <row r="227" spans="1:2" ht="16.5" customHeight="1">
      <c r="A227" s="38" t="s">
        <v>335</v>
      </c>
      <c r="B227" s="214">
        <v>50</v>
      </c>
    </row>
    <row r="228" spans="1:2" ht="16.5" customHeight="1">
      <c r="A228" s="40" t="s">
        <v>336</v>
      </c>
      <c r="B228" s="214">
        <v>100</v>
      </c>
    </row>
    <row r="229" spans="1:2" ht="16.5" customHeight="1">
      <c r="A229" s="38" t="s">
        <v>337</v>
      </c>
      <c r="B229" s="214">
        <v>392</v>
      </c>
    </row>
    <row r="230" spans="1:2" ht="16.5" customHeight="1">
      <c r="A230" s="38" t="s">
        <v>338</v>
      </c>
      <c r="B230" s="214">
        <v>1295.6</v>
      </c>
    </row>
    <row r="231" spans="1:2" ht="16.5" customHeight="1">
      <c r="A231" s="38" t="s">
        <v>339</v>
      </c>
      <c r="B231" s="214">
        <v>13.6</v>
      </c>
    </row>
    <row r="232" spans="1:2" ht="16.5" customHeight="1">
      <c r="A232" s="47" t="s">
        <v>340</v>
      </c>
      <c r="B232" s="29">
        <v>846.7</v>
      </c>
    </row>
    <row r="233" spans="1:2" ht="16.5" customHeight="1">
      <c r="A233" s="40" t="s">
        <v>341</v>
      </c>
      <c r="B233" s="214">
        <v>166.6</v>
      </c>
    </row>
    <row r="234" spans="1:2" ht="16.5" customHeight="1">
      <c r="A234" s="38" t="s">
        <v>342</v>
      </c>
      <c r="B234" s="214">
        <v>268.7</v>
      </c>
    </row>
    <row r="235" spans="1:2" ht="16.5" customHeight="1">
      <c r="A235" s="40" t="s">
        <v>343</v>
      </c>
      <c r="B235" s="214">
        <v>2234</v>
      </c>
    </row>
    <row r="236" spans="1:2" ht="16.5" customHeight="1">
      <c r="A236" s="40" t="s">
        <v>344</v>
      </c>
      <c r="B236" s="214">
        <v>200</v>
      </c>
    </row>
    <row r="237" spans="1:2" ht="16.5" customHeight="1">
      <c r="A237" s="40" t="s">
        <v>345</v>
      </c>
      <c r="B237" s="214">
        <v>576</v>
      </c>
    </row>
    <row r="238" spans="1:2" ht="16.5" customHeight="1">
      <c r="A238" s="40" t="s">
        <v>346</v>
      </c>
      <c r="B238" s="214">
        <v>77</v>
      </c>
    </row>
    <row r="239" spans="1:2" ht="16.5" customHeight="1">
      <c r="A239" s="40" t="s">
        <v>347</v>
      </c>
      <c r="B239" s="214">
        <v>110.6</v>
      </c>
    </row>
    <row r="240" spans="1:2" ht="16.5" customHeight="1">
      <c r="A240" s="38" t="s">
        <v>348</v>
      </c>
      <c r="B240" s="214">
        <v>98.6</v>
      </c>
    </row>
    <row r="241" spans="1:2" ht="16.5" customHeight="1">
      <c r="A241" s="40" t="s">
        <v>349</v>
      </c>
      <c r="B241" s="214">
        <v>1171.8</v>
      </c>
    </row>
    <row r="242" spans="1:2" ht="16.5" customHeight="1">
      <c r="A242" s="38" t="s">
        <v>350</v>
      </c>
      <c r="B242" s="214">
        <v>1322.1</v>
      </c>
    </row>
    <row r="243" spans="1:2" ht="16.5" customHeight="1">
      <c r="A243" s="38" t="s">
        <v>351</v>
      </c>
      <c r="B243" s="214">
        <v>350</v>
      </c>
    </row>
    <row r="244" spans="1:2" ht="16.5" customHeight="1">
      <c r="A244" s="38" t="s">
        <v>352</v>
      </c>
      <c r="B244" s="214">
        <v>542.4</v>
      </c>
    </row>
    <row r="245" spans="1:2" ht="16.5" customHeight="1">
      <c r="A245" s="40" t="s">
        <v>353</v>
      </c>
      <c r="B245" s="214">
        <v>100</v>
      </c>
    </row>
    <row r="246" spans="1:2" ht="16.5" customHeight="1">
      <c r="A246" s="38" t="s">
        <v>354</v>
      </c>
      <c r="B246" s="214">
        <v>308</v>
      </c>
    </row>
    <row r="247" spans="1:2" ht="16.5" customHeight="1">
      <c r="A247" s="42" t="s">
        <v>355</v>
      </c>
      <c r="B247" s="214">
        <v>21.7</v>
      </c>
    </row>
    <row r="248" spans="1:2" ht="16.5" customHeight="1">
      <c r="A248" s="42" t="s">
        <v>356</v>
      </c>
      <c r="B248" s="214">
        <v>1626.2</v>
      </c>
    </row>
    <row r="249" spans="1:2" ht="16.5" customHeight="1">
      <c r="A249" s="42" t="s">
        <v>174</v>
      </c>
      <c r="B249" s="214">
        <v>81.3</v>
      </c>
    </row>
    <row r="250" spans="1:2" ht="16.5" customHeight="1">
      <c r="A250" s="42" t="s">
        <v>175</v>
      </c>
      <c r="B250" s="214">
        <v>151.4</v>
      </c>
    </row>
    <row r="251" spans="1:2" ht="16.5" customHeight="1">
      <c r="A251" s="42" t="s">
        <v>357</v>
      </c>
      <c r="B251" s="214">
        <v>63.6</v>
      </c>
    </row>
    <row r="252" spans="1:2" ht="16.5" customHeight="1">
      <c r="A252" s="42" t="s">
        <v>358</v>
      </c>
      <c r="B252" s="214">
        <v>1323.4</v>
      </c>
    </row>
    <row r="253" spans="1:2" ht="16.5" customHeight="1">
      <c r="A253" s="42" t="s">
        <v>359</v>
      </c>
      <c r="B253" s="214">
        <v>6.5</v>
      </c>
    </row>
    <row r="254" spans="1:2" ht="16.5" customHeight="1">
      <c r="A254" s="42" t="s">
        <v>360</v>
      </c>
      <c r="B254" s="214">
        <v>4297.9</v>
      </c>
    </row>
    <row r="255" spans="1:2" ht="16.5" customHeight="1">
      <c r="A255" s="42" t="s">
        <v>361</v>
      </c>
      <c r="B255" s="214">
        <v>2200.9</v>
      </c>
    </row>
    <row r="256" spans="1:2" ht="16.5" customHeight="1">
      <c r="A256" s="42" t="s">
        <v>362</v>
      </c>
      <c r="B256" s="214">
        <v>2097</v>
      </c>
    </row>
    <row r="257" spans="1:2" ht="16.5" customHeight="1">
      <c r="A257" s="42" t="s">
        <v>363</v>
      </c>
      <c r="B257" s="214">
        <v>279.1</v>
      </c>
    </row>
    <row r="258" spans="1:2" ht="16.5" customHeight="1">
      <c r="A258" s="42" t="s">
        <v>364</v>
      </c>
      <c r="B258" s="214">
        <v>279.1</v>
      </c>
    </row>
    <row r="259" spans="1:2" ht="16.5" customHeight="1">
      <c r="A259" s="42" t="s">
        <v>365</v>
      </c>
      <c r="B259" s="214">
        <v>680</v>
      </c>
    </row>
    <row r="260" spans="1:2" ht="16.5" customHeight="1">
      <c r="A260" s="42" t="s">
        <v>366</v>
      </c>
      <c r="B260" s="214">
        <v>52</v>
      </c>
    </row>
    <row r="261" spans="1:2" ht="16.5" customHeight="1">
      <c r="A261" s="41" t="s">
        <v>367</v>
      </c>
      <c r="B261" s="214">
        <v>628</v>
      </c>
    </row>
    <row r="262" spans="1:2" ht="16.5" customHeight="1">
      <c r="A262" s="41" t="s">
        <v>368</v>
      </c>
      <c r="B262" s="214">
        <v>95.8</v>
      </c>
    </row>
    <row r="263" spans="1:2" ht="16.5" customHeight="1">
      <c r="A263" s="41" t="s">
        <v>369</v>
      </c>
      <c r="B263" s="214">
        <v>54.5</v>
      </c>
    </row>
    <row r="264" spans="1:2" ht="16.5" customHeight="1">
      <c r="A264" s="42" t="s">
        <v>370</v>
      </c>
      <c r="B264" s="214">
        <v>41.3</v>
      </c>
    </row>
    <row r="265" spans="1:2" ht="16.5" customHeight="1">
      <c r="A265" s="42" t="s">
        <v>371</v>
      </c>
      <c r="B265" s="214">
        <v>8376.1</v>
      </c>
    </row>
    <row r="266" spans="1:2" ht="16.5" customHeight="1">
      <c r="A266" s="41" t="s">
        <v>372</v>
      </c>
      <c r="B266" s="214">
        <v>8376.1</v>
      </c>
    </row>
    <row r="267" spans="1:2" ht="16.5" customHeight="1">
      <c r="A267" s="41" t="s">
        <v>373</v>
      </c>
      <c r="B267" s="214">
        <v>406.1</v>
      </c>
    </row>
    <row r="268" spans="1:2" ht="16.5" customHeight="1">
      <c r="A268" s="42" t="s">
        <v>174</v>
      </c>
      <c r="B268" s="214">
        <v>251.2</v>
      </c>
    </row>
    <row r="269" spans="1:2" ht="16.5" customHeight="1">
      <c r="A269" s="42" t="s">
        <v>175</v>
      </c>
      <c r="B269" s="214">
        <v>95.5</v>
      </c>
    </row>
    <row r="270" spans="1:2" ht="16.5" customHeight="1">
      <c r="A270" s="47" t="s">
        <v>374</v>
      </c>
      <c r="B270" s="29">
        <v>59.4</v>
      </c>
    </row>
    <row r="271" spans="1:2" ht="16.5" customHeight="1">
      <c r="A271" s="41" t="s">
        <v>375</v>
      </c>
      <c r="B271" s="214">
        <v>100.2</v>
      </c>
    </row>
    <row r="272" spans="1:2" ht="16.5" customHeight="1">
      <c r="A272" s="41" t="s">
        <v>376</v>
      </c>
      <c r="B272" s="214">
        <v>100.2</v>
      </c>
    </row>
    <row r="273" spans="1:2" ht="16.5" customHeight="1">
      <c r="A273" s="42" t="s">
        <v>377</v>
      </c>
      <c r="B273" s="214">
        <v>780</v>
      </c>
    </row>
    <row r="274" spans="1:2" ht="16.5" customHeight="1">
      <c r="A274" s="41" t="s">
        <v>378</v>
      </c>
      <c r="B274" s="214">
        <v>780</v>
      </c>
    </row>
    <row r="275" spans="1:2" ht="16.5" customHeight="1">
      <c r="A275" s="42" t="s">
        <v>379</v>
      </c>
      <c r="B275" s="214">
        <v>26031.7</v>
      </c>
    </row>
    <row r="276" spans="1:2" ht="16.5" customHeight="1">
      <c r="A276" s="42" t="s">
        <v>380</v>
      </c>
      <c r="B276" s="214">
        <v>703.9</v>
      </c>
    </row>
    <row r="277" spans="1:2" ht="16.5" customHeight="1">
      <c r="A277" s="42" t="s">
        <v>174</v>
      </c>
      <c r="B277" s="214">
        <v>393.1</v>
      </c>
    </row>
    <row r="278" spans="1:2" ht="16.5" customHeight="1">
      <c r="A278" s="42" t="s">
        <v>175</v>
      </c>
      <c r="B278" s="214">
        <v>310.8</v>
      </c>
    </row>
    <row r="279" spans="1:2" ht="16.5" customHeight="1">
      <c r="A279" s="42" t="s">
        <v>381</v>
      </c>
      <c r="B279" s="214">
        <v>3482.2</v>
      </c>
    </row>
    <row r="280" spans="1:2" ht="16.5" customHeight="1">
      <c r="A280" s="42" t="s">
        <v>382</v>
      </c>
      <c r="B280" s="214">
        <v>2364.8</v>
      </c>
    </row>
    <row r="281" spans="1:2" ht="16.5" customHeight="1">
      <c r="A281" s="42" t="s">
        <v>383</v>
      </c>
      <c r="B281" s="214">
        <v>937.4</v>
      </c>
    </row>
    <row r="282" spans="1:2" ht="16.5" customHeight="1">
      <c r="A282" s="42" t="s">
        <v>384</v>
      </c>
      <c r="B282" s="214">
        <v>180</v>
      </c>
    </row>
    <row r="283" spans="1:2" ht="16.5" customHeight="1">
      <c r="A283" s="42" t="s">
        <v>385</v>
      </c>
      <c r="B283" s="214">
        <v>3326</v>
      </c>
    </row>
    <row r="284" spans="1:2" ht="16.5" customHeight="1">
      <c r="A284" s="42" t="s">
        <v>386</v>
      </c>
      <c r="B284" s="214">
        <v>2087.6</v>
      </c>
    </row>
    <row r="285" spans="1:2" ht="16.5" customHeight="1">
      <c r="A285" s="42" t="s">
        <v>387</v>
      </c>
      <c r="B285" s="214">
        <v>1238.4</v>
      </c>
    </row>
    <row r="286" spans="1:2" ht="16.5" customHeight="1">
      <c r="A286" s="42" t="s">
        <v>388</v>
      </c>
      <c r="B286" s="214">
        <v>7597.6</v>
      </c>
    </row>
    <row r="287" spans="1:2" ht="16.5" customHeight="1">
      <c r="A287" s="42" t="s">
        <v>389</v>
      </c>
      <c r="B287" s="214">
        <v>514.5</v>
      </c>
    </row>
    <row r="288" spans="1:2" ht="16.5" customHeight="1">
      <c r="A288" s="42" t="s">
        <v>390</v>
      </c>
      <c r="B288" s="214">
        <v>395</v>
      </c>
    </row>
    <row r="289" spans="1:2" ht="16.5" customHeight="1">
      <c r="A289" s="42" t="s">
        <v>391</v>
      </c>
      <c r="B289" s="214">
        <v>2439.1</v>
      </c>
    </row>
    <row r="290" spans="1:2" ht="16.5" customHeight="1">
      <c r="A290" s="42" t="s">
        <v>392</v>
      </c>
      <c r="B290" s="214">
        <v>1823.8</v>
      </c>
    </row>
    <row r="291" spans="1:2" ht="16.5" customHeight="1">
      <c r="A291" s="42" t="s">
        <v>393</v>
      </c>
      <c r="B291" s="214">
        <v>2113.4</v>
      </c>
    </row>
    <row r="292" spans="1:2" ht="16.5" customHeight="1">
      <c r="A292" s="42" t="s">
        <v>394</v>
      </c>
      <c r="B292" s="214">
        <v>311.8</v>
      </c>
    </row>
    <row r="293" spans="1:2" ht="16.5" customHeight="1">
      <c r="A293" s="42" t="s">
        <v>395</v>
      </c>
      <c r="B293" s="214">
        <v>782.5</v>
      </c>
    </row>
    <row r="294" spans="1:2" ht="16.5" customHeight="1">
      <c r="A294" s="42" t="s">
        <v>396</v>
      </c>
      <c r="B294" s="214">
        <v>98.8</v>
      </c>
    </row>
    <row r="295" spans="1:2" ht="16.5" customHeight="1">
      <c r="A295" s="42" t="s">
        <v>397</v>
      </c>
      <c r="B295" s="214">
        <v>446</v>
      </c>
    </row>
    <row r="296" spans="1:2" ht="16.5" customHeight="1">
      <c r="A296" s="42" t="s">
        <v>398</v>
      </c>
      <c r="B296" s="214">
        <v>237.7</v>
      </c>
    </row>
    <row r="297" spans="1:2" ht="16.5" customHeight="1">
      <c r="A297" s="42" t="s">
        <v>399</v>
      </c>
      <c r="B297" s="214">
        <v>4326</v>
      </c>
    </row>
    <row r="298" spans="1:2" ht="16.5" customHeight="1">
      <c r="A298" s="42" t="s">
        <v>400</v>
      </c>
      <c r="B298" s="214">
        <v>573.4</v>
      </c>
    </row>
    <row r="299" spans="1:2" ht="16.5" customHeight="1">
      <c r="A299" s="42" t="s">
        <v>401</v>
      </c>
      <c r="B299" s="214">
        <v>2241</v>
      </c>
    </row>
    <row r="300" spans="1:2" ht="16.5" customHeight="1">
      <c r="A300" s="42" t="s">
        <v>402</v>
      </c>
      <c r="B300" s="214">
        <v>1511.5</v>
      </c>
    </row>
    <row r="301" spans="1:2" ht="16.5" customHeight="1">
      <c r="A301" s="42" t="s">
        <v>403</v>
      </c>
      <c r="B301" s="214">
        <v>4622.7</v>
      </c>
    </row>
    <row r="302" spans="1:2" ht="16.5" customHeight="1">
      <c r="A302" s="42" t="s">
        <v>404</v>
      </c>
      <c r="B302" s="214">
        <v>82.2</v>
      </c>
    </row>
    <row r="303" spans="1:2" ht="16.5" customHeight="1">
      <c r="A303" s="42" t="s">
        <v>405</v>
      </c>
      <c r="B303" s="214">
        <v>4540.5</v>
      </c>
    </row>
    <row r="304" spans="1:2" ht="16.5" customHeight="1">
      <c r="A304" s="42" t="s">
        <v>406</v>
      </c>
      <c r="B304" s="214">
        <v>648</v>
      </c>
    </row>
    <row r="305" spans="1:2" ht="16.5" customHeight="1">
      <c r="A305" s="42" t="s">
        <v>407</v>
      </c>
      <c r="B305" s="214">
        <v>648</v>
      </c>
    </row>
    <row r="306" spans="1:2" ht="16.5" customHeight="1">
      <c r="A306" s="42" t="s">
        <v>408</v>
      </c>
      <c r="B306" s="214">
        <v>105.2</v>
      </c>
    </row>
    <row r="307" spans="1:2" ht="16.5" customHeight="1">
      <c r="A307" s="42" t="s">
        <v>409</v>
      </c>
      <c r="B307" s="214">
        <v>105.2</v>
      </c>
    </row>
    <row r="308" spans="1:2" ht="16.5" customHeight="1">
      <c r="A308" s="43" t="s">
        <v>410</v>
      </c>
      <c r="B308" s="29">
        <v>387.2</v>
      </c>
    </row>
    <row r="309" spans="1:2" ht="16.5" customHeight="1">
      <c r="A309" s="42" t="s">
        <v>174</v>
      </c>
      <c r="B309" s="214">
        <v>289.8</v>
      </c>
    </row>
    <row r="310" spans="1:2" ht="16.5" customHeight="1">
      <c r="A310" s="42" t="s">
        <v>175</v>
      </c>
      <c r="B310" s="214">
        <v>17.4</v>
      </c>
    </row>
    <row r="311" spans="1:2" ht="16.5" customHeight="1">
      <c r="A311" s="42" t="s">
        <v>196</v>
      </c>
      <c r="B311" s="214">
        <v>80</v>
      </c>
    </row>
    <row r="312" spans="1:2" ht="16.5" customHeight="1">
      <c r="A312" s="42" t="s">
        <v>411</v>
      </c>
      <c r="B312" s="214">
        <v>50</v>
      </c>
    </row>
    <row r="313" spans="1:2" ht="16.5" customHeight="1">
      <c r="A313" s="42" t="s">
        <v>412</v>
      </c>
      <c r="B313" s="214">
        <v>50</v>
      </c>
    </row>
    <row r="314" spans="1:2" ht="16.5" customHeight="1">
      <c r="A314" s="42" t="s">
        <v>413</v>
      </c>
      <c r="B314" s="214">
        <v>3925.6</v>
      </c>
    </row>
    <row r="315" spans="1:2" ht="16.5" customHeight="1">
      <c r="A315" s="42" t="s">
        <v>414</v>
      </c>
      <c r="B315" s="214">
        <v>719</v>
      </c>
    </row>
    <row r="316" spans="1:2" ht="16.5" customHeight="1">
      <c r="A316" s="42" t="s">
        <v>174</v>
      </c>
      <c r="B316" s="214">
        <v>536.1</v>
      </c>
    </row>
    <row r="317" spans="1:2" ht="16.5" customHeight="1">
      <c r="A317" s="42" t="s">
        <v>175</v>
      </c>
      <c r="B317" s="214">
        <v>142.9</v>
      </c>
    </row>
    <row r="318" spans="1:2" ht="16.5" customHeight="1">
      <c r="A318" s="42" t="s">
        <v>415</v>
      </c>
      <c r="B318" s="214">
        <v>40</v>
      </c>
    </row>
    <row r="319" spans="1:2" ht="16.5" customHeight="1">
      <c r="A319" s="42" t="s">
        <v>416</v>
      </c>
      <c r="B319" s="214">
        <v>2513.7</v>
      </c>
    </row>
    <row r="320" spans="1:2" ht="16.5" customHeight="1">
      <c r="A320" s="42" t="s">
        <v>417</v>
      </c>
      <c r="B320" s="214">
        <v>1722</v>
      </c>
    </row>
    <row r="321" spans="1:2" ht="16.5" customHeight="1">
      <c r="A321" s="42" t="s">
        <v>418</v>
      </c>
      <c r="B321" s="214">
        <v>668.7</v>
      </c>
    </row>
    <row r="322" spans="1:2" ht="16.5" customHeight="1">
      <c r="A322" s="42" t="s">
        <v>419</v>
      </c>
      <c r="B322" s="214">
        <v>123</v>
      </c>
    </row>
    <row r="323" spans="1:2" ht="16.5" customHeight="1">
      <c r="A323" s="42" t="s">
        <v>420</v>
      </c>
      <c r="B323" s="214">
        <v>156</v>
      </c>
    </row>
    <row r="324" spans="1:2" ht="16.5" customHeight="1">
      <c r="A324" s="42" t="s">
        <v>421</v>
      </c>
      <c r="B324" s="214">
        <v>156</v>
      </c>
    </row>
    <row r="325" spans="1:2" ht="16.5" customHeight="1">
      <c r="A325" s="42" t="s">
        <v>422</v>
      </c>
      <c r="B325" s="214">
        <v>195.5</v>
      </c>
    </row>
    <row r="326" spans="1:2" ht="16.5" customHeight="1">
      <c r="A326" s="42" t="s">
        <v>423</v>
      </c>
      <c r="B326" s="214">
        <v>195.5</v>
      </c>
    </row>
    <row r="327" spans="1:2" ht="16.5" customHeight="1">
      <c r="A327" s="42" t="s">
        <v>424</v>
      </c>
      <c r="B327" s="214">
        <v>248</v>
      </c>
    </row>
    <row r="328" spans="1:2" ht="16.5" customHeight="1">
      <c r="A328" s="42" t="s">
        <v>425</v>
      </c>
      <c r="B328" s="214">
        <v>248</v>
      </c>
    </row>
    <row r="329" spans="1:2" ht="16.5" customHeight="1">
      <c r="A329" s="42" t="s">
        <v>426</v>
      </c>
      <c r="B329" s="214">
        <v>93.4</v>
      </c>
    </row>
    <row r="330" spans="1:2" ht="16.5" customHeight="1">
      <c r="A330" s="42" t="s">
        <v>427</v>
      </c>
      <c r="B330" s="214">
        <v>93.4</v>
      </c>
    </row>
    <row r="331" spans="1:2" ht="16.5" customHeight="1">
      <c r="A331" s="42" t="s">
        <v>428</v>
      </c>
      <c r="B331" s="214">
        <v>8149.8</v>
      </c>
    </row>
    <row r="332" spans="1:2" ht="16.5" customHeight="1">
      <c r="A332" s="42" t="s">
        <v>429</v>
      </c>
      <c r="B332" s="214">
        <v>7339.7</v>
      </c>
    </row>
    <row r="333" spans="1:2" ht="16.5" customHeight="1">
      <c r="A333" s="42" t="s">
        <v>174</v>
      </c>
      <c r="B333" s="214">
        <v>4608.2</v>
      </c>
    </row>
    <row r="334" spans="1:2" ht="16.5" customHeight="1">
      <c r="A334" s="42" t="s">
        <v>175</v>
      </c>
      <c r="B334" s="214">
        <v>373.1</v>
      </c>
    </row>
    <row r="335" spans="1:2" ht="16.5" customHeight="1">
      <c r="A335" s="42" t="s">
        <v>430</v>
      </c>
      <c r="B335" s="214">
        <v>11.7</v>
      </c>
    </row>
    <row r="336" spans="1:2" ht="16.5" customHeight="1">
      <c r="A336" s="42" t="s">
        <v>431</v>
      </c>
      <c r="B336" s="214">
        <v>42.7</v>
      </c>
    </row>
    <row r="337" spans="1:2" ht="16.5" customHeight="1">
      <c r="A337" s="42" t="s">
        <v>432</v>
      </c>
      <c r="B337" s="214">
        <v>2304</v>
      </c>
    </row>
    <row r="338" spans="1:2" ht="16.5" customHeight="1">
      <c r="A338" s="42" t="s">
        <v>433</v>
      </c>
      <c r="B338" s="214">
        <v>808.9</v>
      </c>
    </row>
    <row r="339" spans="1:2" ht="16.5" customHeight="1">
      <c r="A339" s="42" t="s">
        <v>434</v>
      </c>
      <c r="B339" s="214">
        <v>808.9</v>
      </c>
    </row>
    <row r="340" spans="1:2" ht="16.5" customHeight="1">
      <c r="A340" s="42" t="s">
        <v>435</v>
      </c>
      <c r="B340" s="214">
        <v>1.2</v>
      </c>
    </row>
    <row r="341" spans="1:2" ht="16.5" customHeight="1">
      <c r="A341" s="42" t="s">
        <v>436</v>
      </c>
      <c r="B341" s="214">
        <v>1.2</v>
      </c>
    </row>
    <row r="342" spans="1:2" ht="16.5" customHeight="1">
      <c r="A342" s="42" t="s">
        <v>437</v>
      </c>
      <c r="B342" s="214">
        <v>17385.8</v>
      </c>
    </row>
    <row r="343" spans="1:2" ht="16.5" customHeight="1">
      <c r="A343" s="42" t="s">
        <v>438</v>
      </c>
      <c r="B343" s="214">
        <v>7770.7</v>
      </c>
    </row>
    <row r="344" spans="1:2" ht="16.5" customHeight="1">
      <c r="A344" s="42" t="s">
        <v>174</v>
      </c>
      <c r="B344" s="214">
        <v>894.6</v>
      </c>
    </row>
    <row r="345" spans="1:2" ht="16.5" customHeight="1">
      <c r="A345" s="42" t="s">
        <v>175</v>
      </c>
      <c r="B345" s="214">
        <v>17.7</v>
      </c>
    </row>
    <row r="346" spans="1:2" ht="16.5" customHeight="1">
      <c r="A346" s="43" t="s">
        <v>190</v>
      </c>
      <c r="B346" s="29">
        <v>830.2</v>
      </c>
    </row>
    <row r="347" spans="1:2" ht="16.5" customHeight="1">
      <c r="A347" s="42" t="s">
        <v>439</v>
      </c>
      <c r="B347" s="214">
        <v>486.5</v>
      </c>
    </row>
    <row r="348" spans="1:2" ht="16.5" customHeight="1">
      <c r="A348" s="42" t="s">
        <v>440</v>
      </c>
      <c r="B348" s="214">
        <v>314</v>
      </c>
    </row>
    <row r="349" spans="1:2" ht="16.5" customHeight="1">
      <c r="A349" s="42" t="s">
        <v>441</v>
      </c>
      <c r="B349" s="214">
        <v>103</v>
      </c>
    </row>
    <row r="350" spans="1:2" ht="16.5" customHeight="1">
      <c r="A350" s="42" t="s">
        <v>442</v>
      </c>
      <c r="B350" s="214">
        <v>1634</v>
      </c>
    </row>
    <row r="351" spans="1:2" ht="16.5" customHeight="1">
      <c r="A351" s="42" t="s">
        <v>443</v>
      </c>
      <c r="B351" s="214">
        <v>126.5</v>
      </c>
    </row>
    <row r="352" spans="1:2" ht="16.5" customHeight="1">
      <c r="A352" s="42" t="s">
        <v>444</v>
      </c>
      <c r="B352" s="214">
        <v>211</v>
      </c>
    </row>
    <row r="353" spans="1:2" ht="16.5" customHeight="1">
      <c r="A353" s="42" t="s">
        <v>445</v>
      </c>
      <c r="B353" s="214">
        <v>1376</v>
      </c>
    </row>
    <row r="354" spans="1:2" ht="16.5" customHeight="1">
      <c r="A354" s="42" t="s">
        <v>446</v>
      </c>
      <c r="B354" s="214">
        <v>475.3</v>
      </c>
    </row>
    <row r="355" spans="1:2" ht="16.5" customHeight="1">
      <c r="A355" s="42" t="s">
        <v>447</v>
      </c>
      <c r="B355" s="214">
        <v>1029</v>
      </c>
    </row>
    <row r="356" spans="1:2" ht="16.5" customHeight="1">
      <c r="A356" s="42" t="s">
        <v>448</v>
      </c>
      <c r="B356" s="214">
        <v>100</v>
      </c>
    </row>
    <row r="357" spans="1:2" ht="16.5" customHeight="1">
      <c r="A357" s="42" t="s">
        <v>449</v>
      </c>
      <c r="B357" s="214">
        <v>18.9</v>
      </c>
    </row>
    <row r="358" spans="1:2" ht="16.5" customHeight="1">
      <c r="A358" s="42" t="s">
        <v>450</v>
      </c>
      <c r="B358" s="214">
        <v>114.5</v>
      </c>
    </row>
    <row r="359" spans="1:2" ht="16.5" customHeight="1">
      <c r="A359" s="42" t="s">
        <v>451</v>
      </c>
      <c r="B359" s="214">
        <v>39.5</v>
      </c>
    </row>
    <row r="360" spans="1:2" ht="16.5" customHeight="1">
      <c r="A360" s="42" t="s">
        <v>452</v>
      </c>
      <c r="B360" s="214">
        <v>457.8</v>
      </c>
    </row>
    <row r="361" spans="1:2" ht="16.5" customHeight="1">
      <c r="A361" s="42" t="s">
        <v>174</v>
      </c>
      <c r="B361" s="214">
        <v>212</v>
      </c>
    </row>
    <row r="362" spans="1:2" ht="16.5" customHeight="1">
      <c r="A362" s="42" t="s">
        <v>453</v>
      </c>
      <c r="B362" s="214">
        <v>120</v>
      </c>
    </row>
    <row r="363" spans="1:2" ht="16.5" customHeight="1">
      <c r="A363" s="42" t="s">
        <v>454</v>
      </c>
      <c r="B363" s="214">
        <v>125.8</v>
      </c>
    </row>
    <row r="364" spans="1:2" ht="16.5" customHeight="1">
      <c r="A364" s="42" t="s">
        <v>455</v>
      </c>
      <c r="B364" s="214">
        <v>6239.9</v>
      </c>
    </row>
    <row r="365" spans="1:2" ht="16.5" customHeight="1">
      <c r="A365" s="42" t="s">
        <v>174</v>
      </c>
      <c r="B365" s="214">
        <v>946.4</v>
      </c>
    </row>
    <row r="366" spans="1:2" ht="16.5" customHeight="1">
      <c r="A366" s="42" t="s">
        <v>175</v>
      </c>
      <c r="B366" s="214">
        <v>24.8</v>
      </c>
    </row>
    <row r="367" spans="1:2" ht="16.5" customHeight="1">
      <c r="A367" s="42" t="s">
        <v>456</v>
      </c>
      <c r="B367" s="214">
        <v>100</v>
      </c>
    </row>
    <row r="368" spans="1:2" ht="16.5" customHeight="1">
      <c r="A368" s="42" t="s">
        <v>457</v>
      </c>
      <c r="B368" s="214">
        <v>3240.8</v>
      </c>
    </row>
    <row r="369" spans="1:2" ht="16.5" customHeight="1">
      <c r="A369" s="42" t="s">
        <v>458</v>
      </c>
      <c r="B369" s="214">
        <v>144.2</v>
      </c>
    </row>
    <row r="370" spans="1:2" ht="16.5" customHeight="1">
      <c r="A370" s="42" t="s">
        <v>459</v>
      </c>
      <c r="B370" s="214">
        <v>1140.9</v>
      </c>
    </row>
    <row r="371" spans="1:2" ht="16.5" customHeight="1">
      <c r="A371" s="42" t="s">
        <v>460</v>
      </c>
      <c r="B371" s="214">
        <v>48</v>
      </c>
    </row>
    <row r="372" spans="1:2" ht="16.5" customHeight="1">
      <c r="A372" s="42" t="s">
        <v>461</v>
      </c>
      <c r="B372" s="214">
        <v>580</v>
      </c>
    </row>
    <row r="373" spans="1:2" ht="16.5" customHeight="1">
      <c r="A373" s="42" t="s">
        <v>462</v>
      </c>
      <c r="B373" s="214">
        <v>14.8</v>
      </c>
    </row>
    <row r="374" spans="1:2" ht="16.5" customHeight="1">
      <c r="A374" s="42" t="s">
        <v>463</v>
      </c>
      <c r="B374" s="214">
        <v>1645.4</v>
      </c>
    </row>
    <row r="375" spans="1:2" ht="16.5" customHeight="1">
      <c r="A375" s="42" t="s">
        <v>175</v>
      </c>
      <c r="B375" s="214">
        <v>10.3</v>
      </c>
    </row>
    <row r="376" spans="1:2" ht="16.5" customHeight="1">
      <c r="A376" s="42" t="s">
        <v>464</v>
      </c>
      <c r="B376" s="214">
        <v>1635.1</v>
      </c>
    </row>
    <row r="377" spans="1:2" ht="16.5" customHeight="1">
      <c r="A377" s="42" t="s">
        <v>465</v>
      </c>
      <c r="B377" s="214">
        <v>325.2</v>
      </c>
    </row>
    <row r="378" spans="1:2" ht="16.5" customHeight="1">
      <c r="A378" s="42" t="s">
        <v>466</v>
      </c>
      <c r="B378" s="214">
        <v>15.7</v>
      </c>
    </row>
    <row r="379" spans="1:2" ht="16.5" customHeight="1">
      <c r="A379" s="42" t="s">
        <v>467</v>
      </c>
      <c r="B379" s="214">
        <v>309.5</v>
      </c>
    </row>
    <row r="380" spans="1:2" ht="16.5" customHeight="1">
      <c r="A380" s="42" t="s">
        <v>468</v>
      </c>
      <c r="B380" s="214">
        <v>580.8</v>
      </c>
    </row>
    <row r="381" spans="1:2" ht="16.5" customHeight="1">
      <c r="A381" s="42" t="s">
        <v>469</v>
      </c>
      <c r="B381" s="214">
        <v>561.3</v>
      </c>
    </row>
    <row r="382" spans="1:2" ht="16.5" customHeight="1">
      <c r="A382" s="42" t="s">
        <v>470</v>
      </c>
      <c r="B382" s="214">
        <v>6.5</v>
      </c>
    </row>
    <row r="383" spans="1:2" ht="16.5" customHeight="1">
      <c r="A383" s="42" t="s">
        <v>471</v>
      </c>
      <c r="B383" s="214">
        <v>13</v>
      </c>
    </row>
    <row r="384" spans="1:2" ht="16.5" customHeight="1">
      <c r="A384" s="43" t="s">
        <v>472</v>
      </c>
      <c r="B384" s="29">
        <v>366</v>
      </c>
    </row>
    <row r="385" spans="1:2" ht="16.5" customHeight="1">
      <c r="A385" s="42" t="s">
        <v>473</v>
      </c>
      <c r="B385" s="214">
        <v>366</v>
      </c>
    </row>
    <row r="386" spans="1:2" ht="16.5" customHeight="1">
      <c r="A386" s="42" t="s">
        <v>474</v>
      </c>
      <c r="B386" s="214">
        <v>3817.9</v>
      </c>
    </row>
    <row r="387" spans="1:2" ht="16.5" customHeight="1">
      <c r="A387" s="42" t="s">
        <v>475</v>
      </c>
      <c r="B387" s="214">
        <v>1972.9</v>
      </c>
    </row>
    <row r="388" spans="1:2" ht="16.5" customHeight="1">
      <c r="A388" s="42" t="s">
        <v>174</v>
      </c>
      <c r="B388" s="214">
        <v>1217.2</v>
      </c>
    </row>
    <row r="389" spans="1:2" ht="16.5" customHeight="1">
      <c r="A389" s="42" t="s">
        <v>175</v>
      </c>
      <c r="B389" s="214">
        <v>320.7</v>
      </c>
    </row>
    <row r="390" spans="1:2" ht="16.5" customHeight="1">
      <c r="A390" s="42" t="s">
        <v>476</v>
      </c>
      <c r="B390" s="214">
        <v>122</v>
      </c>
    </row>
    <row r="391" spans="1:2" ht="16.5" customHeight="1">
      <c r="A391" s="42" t="s">
        <v>477</v>
      </c>
      <c r="B391" s="214">
        <v>23</v>
      </c>
    </row>
    <row r="392" spans="1:2" ht="16.5" customHeight="1">
      <c r="A392" s="42" t="s">
        <v>478</v>
      </c>
      <c r="B392" s="214">
        <v>290</v>
      </c>
    </row>
    <row r="393" spans="1:2" ht="16.5" customHeight="1">
      <c r="A393" s="42" t="s">
        <v>479</v>
      </c>
      <c r="B393" s="214">
        <v>267</v>
      </c>
    </row>
    <row r="394" spans="1:2" ht="16.5" customHeight="1">
      <c r="A394" s="42" t="s">
        <v>480</v>
      </c>
      <c r="B394" s="214">
        <v>104.5</v>
      </c>
    </row>
    <row r="395" spans="1:2" ht="16.5" customHeight="1">
      <c r="A395" s="42" t="s">
        <v>481</v>
      </c>
      <c r="B395" s="214">
        <v>45.8</v>
      </c>
    </row>
    <row r="396" spans="1:2" ht="16.5" customHeight="1">
      <c r="A396" s="42" t="s">
        <v>482</v>
      </c>
      <c r="B396" s="214">
        <v>116.7</v>
      </c>
    </row>
    <row r="397" spans="1:2" ht="16.5" customHeight="1">
      <c r="A397" s="42" t="s">
        <v>483</v>
      </c>
      <c r="B397" s="214">
        <v>1578</v>
      </c>
    </row>
    <row r="398" spans="1:2" ht="16.5" customHeight="1">
      <c r="A398" s="42" t="s">
        <v>484</v>
      </c>
      <c r="B398" s="214">
        <v>671</v>
      </c>
    </row>
    <row r="399" spans="1:2" ht="16.5" customHeight="1">
      <c r="A399" s="42" t="s">
        <v>485</v>
      </c>
      <c r="B399" s="214">
        <v>907</v>
      </c>
    </row>
    <row r="400" spans="1:2" ht="16.5" customHeight="1">
      <c r="A400" s="42" t="s">
        <v>486</v>
      </c>
      <c r="B400" s="214">
        <v>1280.8</v>
      </c>
    </row>
    <row r="401" spans="1:2" ht="16.5" customHeight="1">
      <c r="A401" s="42" t="s">
        <v>487</v>
      </c>
      <c r="B401" s="214">
        <v>180.5</v>
      </c>
    </row>
    <row r="402" spans="1:2" ht="16.5" customHeight="1">
      <c r="A402" s="42" t="s">
        <v>488</v>
      </c>
      <c r="B402" s="214">
        <v>180.5</v>
      </c>
    </row>
    <row r="403" spans="1:2" ht="16.5" customHeight="1">
      <c r="A403" s="42" t="s">
        <v>489</v>
      </c>
      <c r="B403" s="214">
        <v>794.5</v>
      </c>
    </row>
    <row r="404" spans="1:2" ht="16.5" customHeight="1">
      <c r="A404" s="42" t="s">
        <v>174</v>
      </c>
      <c r="B404" s="214">
        <v>668.1</v>
      </c>
    </row>
    <row r="405" spans="1:2" ht="16.5" customHeight="1">
      <c r="A405" s="42" t="s">
        <v>175</v>
      </c>
      <c r="B405" s="214">
        <v>126.4</v>
      </c>
    </row>
    <row r="406" spans="1:2" ht="16.5" customHeight="1">
      <c r="A406" s="42" t="s">
        <v>490</v>
      </c>
      <c r="B406" s="214">
        <v>295</v>
      </c>
    </row>
    <row r="407" spans="1:2" ht="16.5" customHeight="1">
      <c r="A407" s="42" t="s">
        <v>174</v>
      </c>
      <c r="B407" s="214">
        <v>86</v>
      </c>
    </row>
    <row r="408" spans="1:2" ht="16.5" customHeight="1">
      <c r="A408" s="42" t="s">
        <v>175</v>
      </c>
      <c r="B408" s="214">
        <v>209</v>
      </c>
    </row>
    <row r="409" spans="1:2" ht="16.5" customHeight="1">
      <c r="A409" s="42" t="s">
        <v>491</v>
      </c>
      <c r="B409" s="214">
        <v>10.8</v>
      </c>
    </row>
    <row r="410" spans="1:2" ht="16.5" customHeight="1">
      <c r="A410" s="42" t="s">
        <v>492</v>
      </c>
      <c r="B410" s="214">
        <v>10.8</v>
      </c>
    </row>
    <row r="411" spans="1:2" ht="16.5" customHeight="1">
      <c r="A411" s="42" t="s">
        <v>493</v>
      </c>
      <c r="B411" s="214">
        <v>551.6</v>
      </c>
    </row>
    <row r="412" spans="1:2" ht="16.5" customHeight="1">
      <c r="A412" s="42" t="s">
        <v>494</v>
      </c>
      <c r="B412" s="214">
        <v>380.8</v>
      </c>
    </row>
    <row r="413" spans="1:2" ht="16.5" customHeight="1">
      <c r="A413" s="42" t="s">
        <v>174</v>
      </c>
      <c r="B413" s="214">
        <v>357.5</v>
      </c>
    </row>
    <row r="414" spans="1:2" ht="16.5" customHeight="1">
      <c r="A414" s="42" t="s">
        <v>175</v>
      </c>
      <c r="B414" s="214">
        <v>18.5</v>
      </c>
    </row>
    <row r="415" spans="1:2" ht="16.5" customHeight="1">
      <c r="A415" s="42" t="s">
        <v>495</v>
      </c>
      <c r="B415" s="214">
        <v>4.8</v>
      </c>
    </row>
    <row r="416" spans="1:2" ht="16.5" customHeight="1">
      <c r="A416" s="42" t="s">
        <v>496</v>
      </c>
      <c r="B416" s="214">
        <v>57.8</v>
      </c>
    </row>
    <row r="417" spans="1:2" ht="16.5" customHeight="1">
      <c r="A417" s="42" t="s">
        <v>497</v>
      </c>
      <c r="B417" s="214">
        <v>57.8</v>
      </c>
    </row>
    <row r="418" spans="1:2" ht="16.5" customHeight="1">
      <c r="A418" s="42" t="s">
        <v>498</v>
      </c>
      <c r="B418" s="214">
        <v>113</v>
      </c>
    </row>
    <row r="419" spans="1:2" ht="16.5" customHeight="1">
      <c r="A419" s="42" t="s">
        <v>499</v>
      </c>
      <c r="B419" s="214">
        <v>113</v>
      </c>
    </row>
    <row r="420" spans="1:2" ht="16.5" customHeight="1">
      <c r="A420" s="42" t="s">
        <v>500</v>
      </c>
      <c r="B420" s="214">
        <v>167.4</v>
      </c>
    </row>
    <row r="421" spans="1:2" ht="16.5" customHeight="1">
      <c r="A421" s="42" t="s">
        <v>501</v>
      </c>
      <c r="B421" s="214">
        <v>108.4</v>
      </c>
    </row>
    <row r="422" spans="1:2" ht="16.5" customHeight="1">
      <c r="A422" s="43" t="s">
        <v>174</v>
      </c>
      <c r="B422" s="29">
        <v>83.2</v>
      </c>
    </row>
    <row r="423" spans="1:2" ht="16.5" customHeight="1">
      <c r="A423" s="42" t="s">
        <v>175</v>
      </c>
      <c r="B423" s="214">
        <v>25.2</v>
      </c>
    </row>
    <row r="424" spans="1:2" ht="16.5" customHeight="1">
      <c r="A424" s="42" t="s">
        <v>502</v>
      </c>
      <c r="B424" s="214">
        <v>8</v>
      </c>
    </row>
    <row r="425" spans="1:2" ht="16.5" customHeight="1">
      <c r="A425" s="42" t="s">
        <v>503</v>
      </c>
      <c r="B425" s="214">
        <v>8</v>
      </c>
    </row>
    <row r="426" spans="1:2" ht="16.5" customHeight="1">
      <c r="A426" s="42" t="s">
        <v>504</v>
      </c>
      <c r="B426" s="214">
        <v>21</v>
      </c>
    </row>
    <row r="427" spans="1:2" ht="15.75" customHeight="1">
      <c r="A427" s="42" t="s">
        <v>505</v>
      </c>
      <c r="B427" s="214">
        <v>21</v>
      </c>
    </row>
    <row r="428" spans="1:2" ht="15.75" customHeight="1">
      <c r="A428" s="42" t="s">
        <v>506</v>
      </c>
      <c r="B428" s="214">
        <v>30</v>
      </c>
    </row>
    <row r="429" spans="1:2" ht="15.75" customHeight="1">
      <c r="A429" s="42" t="s">
        <v>507</v>
      </c>
      <c r="B429" s="214">
        <v>30</v>
      </c>
    </row>
    <row r="430" spans="1:2" ht="15.75" customHeight="1">
      <c r="A430" s="42" t="s">
        <v>508</v>
      </c>
      <c r="B430" s="214">
        <v>374</v>
      </c>
    </row>
    <row r="431" spans="1:2" ht="15.75" customHeight="1">
      <c r="A431" s="42" t="s">
        <v>509</v>
      </c>
      <c r="B431" s="214">
        <v>374</v>
      </c>
    </row>
    <row r="432" spans="1:2" ht="15.75" customHeight="1">
      <c r="A432" s="42" t="s">
        <v>510</v>
      </c>
      <c r="B432" s="214">
        <v>1190.9</v>
      </c>
    </row>
    <row r="433" spans="1:2" ht="15.75" customHeight="1">
      <c r="A433" s="42" t="s">
        <v>511</v>
      </c>
      <c r="B433" s="214">
        <v>540.9</v>
      </c>
    </row>
    <row r="434" spans="1:2" ht="15.75" customHeight="1">
      <c r="A434" s="42" t="s">
        <v>174</v>
      </c>
      <c r="B434" s="214">
        <v>111.1</v>
      </c>
    </row>
    <row r="435" spans="1:2" ht="15.75" customHeight="1">
      <c r="A435" s="42" t="s">
        <v>512</v>
      </c>
      <c r="B435" s="214">
        <v>19.8</v>
      </c>
    </row>
    <row r="436" spans="1:2" ht="15.75" customHeight="1">
      <c r="A436" s="42" t="s">
        <v>513</v>
      </c>
      <c r="B436" s="214">
        <v>400</v>
      </c>
    </row>
    <row r="437" spans="1:2" ht="15.75" customHeight="1">
      <c r="A437" s="42" t="s">
        <v>514</v>
      </c>
      <c r="B437" s="214">
        <v>10</v>
      </c>
    </row>
    <row r="438" spans="1:2" ht="15.75" customHeight="1">
      <c r="A438" s="42" t="s">
        <v>515</v>
      </c>
      <c r="B438" s="214">
        <v>650</v>
      </c>
    </row>
    <row r="439" spans="1:2" ht="15.75" customHeight="1">
      <c r="A439" s="42" t="s">
        <v>516</v>
      </c>
      <c r="B439" s="214">
        <v>650</v>
      </c>
    </row>
    <row r="440" spans="1:2" ht="15.75" customHeight="1">
      <c r="A440" s="42" t="s">
        <v>517</v>
      </c>
      <c r="B440" s="214">
        <v>12340.3</v>
      </c>
    </row>
    <row r="441" spans="1:2" ht="15.75" customHeight="1">
      <c r="A441" s="42" t="s">
        <v>518</v>
      </c>
      <c r="B441" s="214">
        <v>12181.2</v>
      </c>
    </row>
    <row r="442" spans="1:2" ht="15.75" customHeight="1">
      <c r="A442" s="42" t="s">
        <v>519</v>
      </c>
      <c r="B442" s="214">
        <v>549</v>
      </c>
    </row>
    <row r="443" spans="1:2" ht="15.75" customHeight="1">
      <c r="A443" s="42" t="s">
        <v>520</v>
      </c>
      <c r="B443" s="214">
        <v>47.5</v>
      </c>
    </row>
    <row r="444" spans="1:2" ht="15.75" customHeight="1">
      <c r="A444" s="42" t="s">
        <v>521</v>
      </c>
      <c r="B444" s="214">
        <v>11584.7</v>
      </c>
    </row>
    <row r="445" spans="1:2" ht="16.5" customHeight="1">
      <c r="A445" s="42" t="s">
        <v>522</v>
      </c>
      <c r="B445" s="214">
        <v>159.1</v>
      </c>
    </row>
    <row r="446" spans="1:2" ht="16.5" customHeight="1">
      <c r="A446" s="42" t="s">
        <v>523</v>
      </c>
      <c r="B446" s="214">
        <v>159.1</v>
      </c>
    </row>
    <row r="447" spans="1:2" ht="16.5" customHeight="1">
      <c r="A447" s="42" t="s">
        <v>524</v>
      </c>
      <c r="B447" s="214">
        <f>B448+B452</f>
        <v>1160.1</v>
      </c>
    </row>
    <row r="448" spans="1:2" ht="16.5" customHeight="1">
      <c r="A448" s="42" t="s">
        <v>525</v>
      </c>
      <c r="B448" s="214">
        <v>440.1</v>
      </c>
    </row>
    <row r="449" spans="1:2" ht="16.5" customHeight="1">
      <c r="A449" s="42" t="s">
        <v>174</v>
      </c>
      <c r="B449" s="214">
        <v>328</v>
      </c>
    </row>
    <row r="450" spans="1:2" ht="16.5" customHeight="1">
      <c r="A450" s="42" t="s">
        <v>175</v>
      </c>
      <c r="B450" s="214">
        <v>95.6</v>
      </c>
    </row>
    <row r="451" spans="1:2" ht="16.5" customHeight="1">
      <c r="A451" s="42" t="s">
        <v>526</v>
      </c>
      <c r="B451" s="214">
        <v>16.5</v>
      </c>
    </row>
    <row r="452" spans="1:2" ht="16.5" customHeight="1">
      <c r="A452" s="42" t="s">
        <v>527</v>
      </c>
      <c r="B452" s="214">
        <v>720</v>
      </c>
    </row>
    <row r="453" spans="1:2" ht="16.5" customHeight="1">
      <c r="A453" s="42" t="s">
        <v>528</v>
      </c>
      <c r="B453" s="214">
        <v>20</v>
      </c>
    </row>
    <row r="454" spans="1:2" ht="16.5" customHeight="1">
      <c r="A454" s="42" t="s">
        <v>529</v>
      </c>
      <c r="B454" s="214">
        <v>700</v>
      </c>
    </row>
    <row r="455" spans="1:2" ht="16.5" customHeight="1">
      <c r="A455" s="42" t="s">
        <v>530</v>
      </c>
      <c r="B455" s="214">
        <v>1912</v>
      </c>
    </row>
    <row r="456" spans="1:2" ht="16.5" customHeight="1">
      <c r="A456" s="42" t="s">
        <v>531</v>
      </c>
      <c r="B456" s="214">
        <v>808.2</v>
      </c>
    </row>
    <row r="457" spans="1:2" ht="16.5" customHeight="1">
      <c r="A457" s="42" t="s">
        <v>174</v>
      </c>
      <c r="B457" s="214">
        <v>445.3</v>
      </c>
    </row>
    <row r="458" spans="1:2" ht="16.5" customHeight="1">
      <c r="A458" s="42" t="s">
        <v>175</v>
      </c>
      <c r="B458" s="214">
        <v>228.2</v>
      </c>
    </row>
    <row r="459" spans="1:2" ht="16.5" customHeight="1">
      <c r="A459" s="42" t="s">
        <v>532</v>
      </c>
      <c r="B459" s="214">
        <v>66.5</v>
      </c>
    </row>
    <row r="460" spans="1:2" ht="16.5" customHeight="1">
      <c r="A460" s="42" t="s">
        <v>533</v>
      </c>
      <c r="B460" s="214">
        <v>13.2</v>
      </c>
    </row>
    <row r="461" spans="1:2" ht="16.5" customHeight="1">
      <c r="A461" s="43" t="s">
        <v>534</v>
      </c>
      <c r="B461" s="29">
        <v>45</v>
      </c>
    </row>
    <row r="462" spans="1:2" ht="18" customHeight="1">
      <c r="A462" s="42" t="s">
        <v>535</v>
      </c>
      <c r="B462" s="214">
        <v>10</v>
      </c>
    </row>
    <row r="463" spans="1:2" ht="18" customHeight="1">
      <c r="A463" s="42" t="s">
        <v>536</v>
      </c>
      <c r="B463" s="214">
        <v>891.1</v>
      </c>
    </row>
    <row r="464" spans="1:2" ht="18" customHeight="1">
      <c r="A464" s="42" t="s">
        <v>175</v>
      </c>
      <c r="B464" s="214">
        <v>24</v>
      </c>
    </row>
    <row r="465" spans="1:2" ht="18" customHeight="1">
      <c r="A465" s="42" t="s">
        <v>537</v>
      </c>
      <c r="B465" s="214">
        <v>867.1</v>
      </c>
    </row>
    <row r="466" spans="1:2" ht="18" customHeight="1">
      <c r="A466" s="42" t="s">
        <v>538</v>
      </c>
      <c r="B466" s="214">
        <v>213.4</v>
      </c>
    </row>
    <row r="467" spans="1:2" ht="18" customHeight="1">
      <c r="A467" s="42" t="s">
        <v>539</v>
      </c>
      <c r="B467" s="214">
        <v>213.4</v>
      </c>
    </row>
    <row r="468" spans="1:2" ht="18" customHeight="1">
      <c r="A468" s="42" t="s">
        <v>540</v>
      </c>
      <c r="B468" s="214">
        <v>14065.9</v>
      </c>
    </row>
    <row r="469" spans="1:2" ht="18" customHeight="1">
      <c r="A469" s="41" t="s">
        <v>541</v>
      </c>
      <c r="B469" s="214">
        <v>14065.9</v>
      </c>
    </row>
    <row r="470" spans="1:2" ht="18" customHeight="1">
      <c r="A470" s="47" t="s">
        <v>542</v>
      </c>
      <c r="B470" s="29">
        <v>14065.9</v>
      </c>
    </row>
  </sheetData>
  <sheetProtection/>
  <mergeCells count="1">
    <mergeCell ref="A2:B2"/>
  </mergeCells>
  <printOptions horizontalCentered="1"/>
  <pageMargins left="0.7868055555555555" right="0.7086614173228347" top="0.866141732283464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33"/>
  <sheetViews>
    <sheetView view="pageBreakPreview" zoomScale="60" zoomScalePageLayoutView="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2" sqref="A2:G2"/>
    </sheetView>
  </sheetViews>
  <sheetFormatPr defaultColWidth="8.625" defaultRowHeight="14.25"/>
  <cols>
    <col min="1" max="1" width="25.50390625" style="69" customWidth="1"/>
    <col min="2" max="2" width="8.75390625" style="69" customWidth="1"/>
    <col min="3" max="3" width="8.25390625" style="69" customWidth="1"/>
    <col min="4" max="5" width="8.125" style="69" customWidth="1"/>
    <col min="6" max="6" width="8.00390625" style="69" customWidth="1"/>
    <col min="7" max="7" width="13.625" style="69" customWidth="1"/>
    <col min="8" max="8" width="9.00390625" style="69" customWidth="1"/>
    <col min="9" max="9" width="16.50390625" style="69" customWidth="1"/>
    <col min="10" max="10" width="14.625" style="69" hidden="1" customWidth="1"/>
    <col min="11" max="11" width="18.875" style="69" hidden="1" customWidth="1"/>
    <col min="12" max="16" width="9.00390625" style="69" hidden="1" customWidth="1"/>
    <col min="17" max="32" width="9.00390625" style="69" bestFit="1" customWidth="1"/>
    <col min="33" max="16384" width="8.625" style="69" customWidth="1"/>
  </cols>
  <sheetData>
    <row r="1" spans="1:2" ht="20.25" customHeight="1">
      <c r="A1" s="71"/>
      <c r="B1" s="71"/>
    </row>
    <row r="2" spans="1:7" ht="28.5">
      <c r="A2" s="441" t="s">
        <v>1173</v>
      </c>
      <c r="B2" s="441"/>
      <c r="C2" s="441"/>
      <c r="D2" s="441"/>
      <c r="E2" s="441"/>
      <c r="F2" s="441"/>
      <c r="G2" s="441"/>
    </row>
    <row r="3" spans="1:7" ht="20.25" customHeight="1">
      <c r="A3" s="197"/>
      <c r="B3" s="197"/>
      <c r="E3" s="278"/>
      <c r="F3" s="442" t="s">
        <v>0</v>
      </c>
      <c r="G3" s="442"/>
    </row>
    <row r="4" spans="1:7" ht="25.5" customHeight="1">
      <c r="A4" s="447" t="s">
        <v>1</v>
      </c>
      <c r="B4" s="448" t="s">
        <v>2</v>
      </c>
      <c r="C4" s="450" t="s">
        <v>3</v>
      </c>
      <c r="D4" s="443" t="s">
        <v>4</v>
      </c>
      <c r="E4" s="444"/>
      <c r="F4" s="445"/>
      <c r="G4" s="452" t="s">
        <v>5</v>
      </c>
    </row>
    <row r="5" spans="1:7" ht="30" customHeight="1">
      <c r="A5" s="447"/>
      <c r="B5" s="449"/>
      <c r="C5" s="451"/>
      <c r="D5" s="234" t="s">
        <v>6</v>
      </c>
      <c r="E5" s="234" t="s">
        <v>7</v>
      </c>
      <c r="F5" s="161" t="s">
        <v>8</v>
      </c>
      <c r="G5" s="453"/>
    </row>
    <row r="6" spans="1:9" ht="26.25" customHeight="1">
      <c r="A6" s="314" t="s">
        <v>9</v>
      </c>
      <c r="B6" s="102">
        <f>SUM(B7:B20)</f>
        <v>196380</v>
      </c>
      <c r="C6" s="102">
        <f>SUM(C7:C20)</f>
        <v>200308</v>
      </c>
      <c r="D6" s="102">
        <f>SUM(D7:D20)</f>
        <v>187725</v>
      </c>
      <c r="E6" s="281">
        <f aca="true" t="shared" si="0" ref="E6:E27">D6/C6*100</f>
        <v>93.71817401202148</v>
      </c>
      <c r="F6" s="276">
        <f>D6/B6*100-100</f>
        <v>-4.4072716162542065</v>
      </c>
      <c r="G6" s="315"/>
      <c r="I6" s="327"/>
    </row>
    <row r="7" spans="1:9" ht="23.25" customHeight="1">
      <c r="A7" s="316" t="s">
        <v>10</v>
      </c>
      <c r="B7" s="109">
        <v>65673</v>
      </c>
      <c r="C7" s="109">
        <v>66986</v>
      </c>
      <c r="D7" s="184">
        <v>62133</v>
      </c>
      <c r="E7" s="120">
        <f t="shared" si="0"/>
        <v>92.75520257964351</v>
      </c>
      <c r="F7" s="276">
        <f>D7/B7*100-100</f>
        <v>-5.390343063359367</v>
      </c>
      <c r="G7" s="317"/>
      <c r="I7" s="328"/>
    </row>
    <row r="8" spans="1:9" ht="23.25" customHeight="1">
      <c r="A8" s="318" t="s">
        <v>11</v>
      </c>
      <c r="B8" s="109">
        <v>13517</v>
      </c>
      <c r="C8" s="109">
        <v>13787</v>
      </c>
      <c r="D8" s="108">
        <v>14318</v>
      </c>
      <c r="E8" s="120">
        <f t="shared" si="0"/>
        <v>103.8514542685138</v>
      </c>
      <c r="F8" s="276">
        <f aca="true" t="shared" si="1" ref="F8:F27">D8/B8*100-100</f>
        <v>5.925871125249699</v>
      </c>
      <c r="G8" s="319"/>
      <c r="I8" s="329"/>
    </row>
    <row r="9" spans="1:15" ht="23.25" customHeight="1">
      <c r="A9" s="318" t="s">
        <v>12</v>
      </c>
      <c r="B9" s="109">
        <v>5950</v>
      </c>
      <c r="C9" s="109">
        <v>6069</v>
      </c>
      <c r="D9" s="108">
        <v>7318</v>
      </c>
      <c r="E9" s="120">
        <f t="shared" si="0"/>
        <v>120.57999670456418</v>
      </c>
      <c r="F9" s="276">
        <f t="shared" si="1"/>
        <v>22.991596638655466</v>
      </c>
      <c r="G9" s="320"/>
      <c r="I9" s="329"/>
      <c r="M9" s="330"/>
      <c r="N9" s="331"/>
      <c r="O9" s="332"/>
    </row>
    <row r="10" spans="1:15" ht="23.25" customHeight="1">
      <c r="A10" s="318" t="s">
        <v>13</v>
      </c>
      <c r="B10" s="109">
        <v>6110</v>
      </c>
      <c r="C10" s="109">
        <v>6232</v>
      </c>
      <c r="D10" s="108">
        <v>5431</v>
      </c>
      <c r="E10" s="120">
        <f t="shared" si="0"/>
        <v>87.14698331193838</v>
      </c>
      <c r="F10" s="276">
        <f t="shared" si="1"/>
        <v>-11.112929623567922</v>
      </c>
      <c r="G10" s="321"/>
      <c r="I10" s="329"/>
      <c r="M10" s="330"/>
      <c r="N10" s="331"/>
      <c r="O10" s="332"/>
    </row>
    <row r="11" spans="1:15" ht="23.25" customHeight="1">
      <c r="A11" s="318" t="s">
        <v>14</v>
      </c>
      <c r="B11" s="109">
        <v>10263</v>
      </c>
      <c r="C11" s="109">
        <v>10468</v>
      </c>
      <c r="D11" s="108">
        <v>10905</v>
      </c>
      <c r="E11" s="120">
        <f t="shared" si="0"/>
        <v>104.17462743599542</v>
      </c>
      <c r="F11" s="276">
        <f t="shared" si="1"/>
        <v>6.255480853551589</v>
      </c>
      <c r="G11" s="321"/>
      <c r="I11" s="329"/>
      <c r="M11" s="330"/>
      <c r="N11" s="331"/>
      <c r="O11" s="332"/>
    </row>
    <row r="12" spans="1:15" ht="23.25" customHeight="1">
      <c r="A12" s="318" t="s">
        <v>15</v>
      </c>
      <c r="B12" s="109">
        <v>8302</v>
      </c>
      <c r="C12" s="109">
        <v>8469</v>
      </c>
      <c r="D12" s="108">
        <v>4473</v>
      </c>
      <c r="E12" s="120">
        <f t="shared" si="0"/>
        <v>52.81615302869288</v>
      </c>
      <c r="F12" s="276">
        <f t="shared" si="1"/>
        <v>-46.12141652613828</v>
      </c>
      <c r="G12" s="321"/>
      <c r="I12" s="329"/>
      <c r="M12" s="333"/>
      <c r="N12" s="331"/>
      <c r="O12" s="332"/>
    </row>
    <row r="13" spans="1:15" ht="23.25" customHeight="1">
      <c r="A13" s="318" t="s">
        <v>16</v>
      </c>
      <c r="B13" s="109">
        <v>2288</v>
      </c>
      <c r="C13" s="109">
        <v>2333</v>
      </c>
      <c r="D13" s="108">
        <v>2530</v>
      </c>
      <c r="E13" s="120">
        <f t="shared" si="0"/>
        <v>108.44406343763396</v>
      </c>
      <c r="F13" s="276">
        <f t="shared" si="1"/>
        <v>10.57692307692308</v>
      </c>
      <c r="G13" s="321"/>
      <c r="I13" s="329"/>
      <c r="M13" s="330"/>
      <c r="N13" s="331"/>
      <c r="O13" s="332"/>
    </row>
    <row r="14" spans="1:15" ht="23.25" customHeight="1">
      <c r="A14" s="318" t="s">
        <v>17</v>
      </c>
      <c r="B14" s="109">
        <v>20094</v>
      </c>
      <c r="C14" s="109">
        <v>20497</v>
      </c>
      <c r="D14" s="108">
        <v>9243</v>
      </c>
      <c r="E14" s="120">
        <f t="shared" si="0"/>
        <v>45.0944040591306</v>
      </c>
      <c r="F14" s="276">
        <f t="shared" si="1"/>
        <v>-54.00119438638399</v>
      </c>
      <c r="G14" s="321"/>
      <c r="I14" s="329"/>
      <c r="M14" s="330"/>
      <c r="N14" s="331"/>
      <c r="O14" s="332"/>
    </row>
    <row r="15" spans="1:15" ht="23.25" customHeight="1">
      <c r="A15" s="318" t="s">
        <v>18</v>
      </c>
      <c r="B15" s="109">
        <v>26429</v>
      </c>
      <c r="C15" s="109">
        <v>26958</v>
      </c>
      <c r="D15" s="108">
        <v>22214</v>
      </c>
      <c r="E15" s="120">
        <f t="shared" si="0"/>
        <v>82.40225536018993</v>
      </c>
      <c r="F15" s="276">
        <f t="shared" si="1"/>
        <v>-15.948390026107688</v>
      </c>
      <c r="G15" s="322"/>
      <c r="I15" s="329"/>
      <c r="M15" s="330"/>
      <c r="N15" s="331"/>
      <c r="O15" s="332"/>
    </row>
    <row r="16" spans="1:15" ht="23.25" customHeight="1">
      <c r="A16" s="318" t="s">
        <v>19</v>
      </c>
      <c r="B16" s="109">
        <v>16190</v>
      </c>
      <c r="C16" s="109">
        <v>16514</v>
      </c>
      <c r="D16" s="108">
        <v>19638</v>
      </c>
      <c r="E16" s="120">
        <f t="shared" si="0"/>
        <v>118.91728230592224</v>
      </c>
      <c r="F16" s="276">
        <f t="shared" si="1"/>
        <v>21.297096973440404</v>
      </c>
      <c r="G16" s="320"/>
      <c r="I16" s="329"/>
      <c r="M16" s="330"/>
      <c r="N16" s="331"/>
      <c r="O16" s="332"/>
    </row>
    <row r="17" spans="1:15" ht="23.25" customHeight="1">
      <c r="A17" s="318" t="s">
        <v>20</v>
      </c>
      <c r="B17" s="109">
        <v>26</v>
      </c>
      <c r="C17" s="109">
        <v>27</v>
      </c>
      <c r="D17" s="184">
        <v>708</v>
      </c>
      <c r="E17" s="120"/>
      <c r="F17" s="276"/>
      <c r="G17" s="322"/>
      <c r="I17" s="329"/>
      <c r="L17" s="334"/>
      <c r="M17" s="330"/>
      <c r="N17" s="331"/>
      <c r="O17" s="332"/>
    </row>
    <row r="18" spans="1:15" ht="23.25" customHeight="1">
      <c r="A18" s="318" t="s">
        <v>21</v>
      </c>
      <c r="B18" s="109">
        <v>18946</v>
      </c>
      <c r="C18" s="109">
        <v>19324</v>
      </c>
      <c r="D18" s="184">
        <v>27827</v>
      </c>
      <c r="E18" s="120">
        <f t="shared" si="0"/>
        <v>144.00227696129167</v>
      </c>
      <c r="F18" s="276">
        <f t="shared" si="1"/>
        <v>46.87532988493612</v>
      </c>
      <c r="G18" s="323"/>
      <c r="I18" s="329"/>
      <c r="L18" s="334"/>
      <c r="M18" s="333"/>
      <c r="N18" s="331"/>
      <c r="O18" s="332"/>
    </row>
    <row r="19" spans="1:15" ht="23.25" customHeight="1">
      <c r="A19" s="318" t="s">
        <v>22</v>
      </c>
      <c r="B19" s="109">
        <v>1697</v>
      </c>
      <c r="C19" s="109">
        <v>1731</v>
      </c>
      <c r="D19" s="184">
        <v>985</v>
      </c>
      <c r="E19" s="120">
        <f t="shared" si="0"/>
        <v>56.90352397458117</v>
      </c>
      <c r="F19" s="276">
        <f t="shared" si="1"/>
        <v>-41.95639363582793</v>
      </c>
      <c r="G19" s="323"/>
      <c r="I19" s="329"/>
      <c r="L19" s="334"/>
      <c r="M19" s="333"/>
      <c r="N19" s="331"/>
      <c r="O19" s="332"/>
    </row>
    <row r="20" spans="1:15" ht="23.25" customHeight="1">
      <c r="A20" s="318" t="s">
        <v>23</v>
      </c>
      <c r="B20" s="109">
        <v>895</v>
      </c>
      <c r="C20" s="109">
        <v>913</v>
      </c>
      <c r="D20" s="184">
        <v>2</v>
      </c>
      <c r="E20" s="120">
        <f t="shared" si="0"/>
        <v>0.21905805038335158</v>
      </c>
      <c r="F20" s="276">
        <f t="shared" si="1"/>
        <v>-99.77653631284916</v>
      </c>
      <c r="G20" s="323"/>
      <c r="I20" s="329"/>
      <c r="L20" s="334"/>
      <c r="M20" s="333"/>
      <c r="N20" s="331"/>
      <c r="O20" s="332"/>
    </row>
    <row r="21" spans="1:15" ht="23.25" customHeight="1">
      <c r="A21" s="314" t="s">
        <v>24</v>
      </c>
      <c r="B21" s="109">
        <f>SUM(B22:B26)</f>
        <v>30228</v>
      </c>
      <c r="C21" s="109">
        <f>SUM(C22:C26)</f>
        <v>30832</v>
      </c>
      <c r="D21" s="109">
        <f>SUM(D22:D26)</f>
        <v>43415</v>
      </c>
      <c r="E21" s="109">
        <f t="shared" si="0"/>
        <v>140.81149455111571</v>
      </c>
      <c r="F21" s="276">
        <f t="shared" si="1"/>
        <v>43.62511578668784</v>
      </c>
      <c r="G21" s="321"/>
      <c r="I21" s="329"/>
      <c r="L21" s="334"/>
      <c r="M21" s="333"/>
      <c r="N21" s="331"/>
      <c r="O21" s="332"/>
    </row>
    <row r="22" spans="1:15" ht="23.25" customHeight="1">
      <c r="A22" s="318" t="s">
        <v>25</v>
      </c>
      <c r="B22" s="115">
        <v>8770</v>
      </c>
      <c r="C22" s="116">
        <v>8945</v>
      </c>
      <c r="D22" s="184">
        <v>9773</v>
      </c>
      <c r="E22" s="120">
        <f t="shared" si="0"/>
        <v>109.25656791503633</v>
      </c>
      <c r="F22" s="276">
        <f t="shared" si="1"/>
        <v>11.43671607753707</v>
      </c>
      <c r="G22" s="320"/>
      <c r="I22" s="329"/>
      <c r="L22" s="334"/>
      <c r="M22" s="333"/>
      <c r="N22" s="331"/>
      <c r="O22" s="332"/>
    </row>
    <row r="23" spans="1:15" ht="23.25" customHeight="1">
      <c r="A23" s="318" t="s">
        <v>26</v>
      </c>
      <c r="B23" s="115">
        <v>2620</v>
      </c>
      <c r="C23" s="116">
        <v>2672</v>
      </c>
      <c r="D23" s="184">
        <v>1845</v>
      </c>
      <c r="E23" s="120">
        <f t="shared" si="0"/>
        <v>69.0494011976048</v>
      </c>
      <c r="F23" s="276">
        <f t="shared" si="1"/>
        <v>-29.580152671755727</v>
      </c>
      <c r="G23" s="323"/>
      <c r="I23" s="329"/>
      <c r="L23" s="334"/>
      <c r="M23" s="333"/>
      <c r="N23" s="331"/>
      <c r="O23" s="332"/>
    </row>
    <row r="24" spans="1:15" ht="23.25" customHeight="1">
      <c r="A24" s="318" t="s">
        <v>27</v>
      </c>
      <c r="B24" s="115">
        <v>14211</v>
      </c>
      <c r="C24" s="116">
        <v>14496</v>
      </c>
      <c r="D24" s="184">
        <v>22074</v>
      </c>
      <c r="E24" s="120">
        <f t="shared" si="0"/>
        <v>152.27649006622516</v>
      </c>
      <c r="F24" s="276">
        <f t="shared" si="1"/>
        <v>55.330377876293</v>
      </c>
      <c r="G24" s="324"/>
      <c r="I24" s="329"/>
      <c r="L24" s="334"/>
      <c r="M24" s="333"/>
      <c r="N24" s="331"/>
      <c r="O24" s="332"/>
    </row>
    <row r="25" spans="1:15" ht="28.5" customHeight="1">
      <c r="A25" s="82" t="s">
        <v>28</v>
      </c>
      <c r="B25" s="115">
        <v>4529</v>
      </c>
      <c r="C25" s="116">
        <v>4619</v>
      </c>
      <c r="D25" s="184">
        <v>9272</v>
      </c>
      <c r="E25" s="120">
        <f t="shared" si="0"/>
        <v>200.73609006278414</v>
      </c>
      <c r="F25" s="276">
        <f t="shared" si="1"/>
        <v>104.72510487966437</v>
      </c>
      <c r="G25" s="206"/>
      <c r="I25" s="329"/>
      <c r="L25" s="334"/>
      <c r="M25" s="333"/>
      <c r="N25" s="331"/>
      <c r="O25" s="332"/>
    </row>
    <row r="26" spans="1:15" ht="23.25" customHeight="1">
      <c r="A26" s="318" t="s">
        <v>29</v>
      </c>
      <c r="B26" s="115">
        <v>98</v>
      </c>
      <c r="C26" s="116">
        <v>100</v>
      </c>
      <c r="D26" s="184">
        <v>451</v>
      </c>
      <c r="E26" s="120">
        <f t="shared" si="0"/>
        <v>451</v>
      </c>
      <c r="F26" s="276">
        <f t="shared" si="1"/>
        <v>360.2040816326531</v>
      </c>
      <c r="G26" s="320"/>
      <c r="I26" s="329"/>
      <c r="L26" s="335"/>
      <c r="M26" s="333"/>
      <c r="N26" s="331"/>
      <c r="O26" s="332"/>
    </row>
    <row r="27" spans="1:15" ht="23.25" customHeight="1">
      <c r="A27" s="325" t="s">
        <v>30</v>
      </c>
      <c r="B27" s="128">
        <f>B6+B21</f>
        <v>226608</v>
      </c>
      <c r="C27" s="128">
        <f>C6+C21</f>
        <v>231140</v>
      </c>
      <c r="D27" s="128">
        <f>D6+D21</f>
        <v>231140</v>
      </c>
      <c r="E27" s="125">
        <f t="shared" si="0"/>
        <v>100</v>
      </c>
      <c r="F27" s="276">
        <f t="shared" si="1"/>
        <v>1.9999293934900777</v>
      </c>
      <c r="G27" s="326"/>
      <c r="H27" s="179"/>
      <c r="I27" s="329"/>
      <c r="M27" s="333"/>
      <c r="N27" s="331"/>
      <c r="O27" s="332"/>
    </row>
    <row r="28" spans="1:15" ht="31.5" customHeight="1">
      <c r="A28" s="446"/>
      <c r="B28" s="446"/>
      <c r="C28" s="446"/>
      <c r="D28" s="446"/>
      <c r="E28" s="446"/>
      <c r="F28" s="446"/>
      <c r="G28" s="446"/>
      <c r="M28" s="333"/>
      <c r="N28" s="331"/>
      <c r="O28" s="332"/>
    </row>
    <row r="29" spans="1:15" ht="15.75">
      <c r="A29" s="197"/>
      <c r="B29" s="197"/>
      <c r="E29" s="179"/>
      <c r="M29" s="333"/>
      <c r="N29" s="331"/>
      <c r="O29" s="332"/>
    </row>
    <row r="30" spans="1:5" ht="15.75">
      <c r="A30" s="197"/>
      <c r="B30" s="197"/>
      <c r="E30" s="179"/>
    </row>
    <row r="31" spans="1:2" ht="15.75">
      <c r="A31" s="197"/>
      <c r="B31" s="197"/>
    </row>
    <row r="33" ht="15.75">
      <c r="E33" s="179"/>
    </row>
  </sheetData>
  <sheetProtection/>
  <mergeCells count="8">
    <mergeCell ref="A2:G2"/>
    <mergeCell ref="F3:G3"/>
    <mergeCell ref="D4:F4"/>
    <mergeCell ref="A28:G28"/>
    <mergeCell ref="A4:A5"/>
    <mergeCell ref="B4:B5"/>
    <mergeCell ref="C4:C5"/>
    <mergeCell ref="G4:G5"/>
  </mergeCells>
  <printOptions horizontalCentered="1"/>
  <pageMargins left="0.5118055555555555" right="0.5118055555555555" top="0.7868055555555555" bottom="0.7868055555555555" header="0.4326388888888889" footer="0.432638888888888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7.375" style="0" customWidth="1"/>
    <col min="6" max="6" width="20.625" style="0" customWidth="1"/>
  </cols>
  <sheetData>
    <row r="1" spans="1:6" ht="15.75">
      <c r="A1" s="383"/>
      <c r="B1" s="374"/>
      <c r="C1" s="374"/>
      <c r="D1" s="374"/>
      <c r="E1" s="374"/>
      <c r="F1" s="374"/>
    </row>
    <row r="2" spans="1:6" ht="28.5">
      <c r="A2" s="441" t="s">
        <v>1410</v>
      </c>
      <c r="B2" s="441"/>
      <c r="C2" s="441"/>
      <c r="D2" s="441"/>
      <c r="E2" s="441"/>
      <c r="F2" s="441"/>
    </row>
    <row r="3" spans="1:6" ht="15.75">
      <c r="A3" s="374"/>
      <c r="B3" s="374"/>
      <c r="C3" s="511"/>
      <c r="D3" s="72"/>
      <c r="E3" s="374"/>
      <c r="F3" s="439"/>
    </row>
    <row r="4" spans="1:6" ht="14.25">
      <c r="A4" s="455" t="s">
        <v>1403</v>
      </c>
      <c r="B4" s="468" t="s">
        <v>1404</v>
      </c>
      <c r="C4" s="465" t="s">
        <v>1405</v>
      </c>
      <c r="D4" s="455" t="s">
        <v>1406</v>
      </c>
      <c r="E4" s="468" t="s">
        <v>1407</v>
      </c>
      <c r="F4" s="465" t="s">
        <v>1405</v>
      </c>
    </row>
    <row r="5" spans="1:6" ht="14.25">
      <c r="A5" s="455"/>
      <c r="B5" s="468"/>
      <c r="C5" s="452"/>
      <c r="D5" s="455"/>
      <c r="E5" s="468"/>
      <c r="F5" s="465"/>
    </row>
    <row r="6" spans="1:6" ht="24">
      <c r="A6" s="512" t="s">
        <v>1408</v>
      </c>
      <c r="B6" s="77"/>
      <c r="C6" s="78"/>
      <c r="D6" s="513" t="s">
        <v>1409</v>
      </c>
      <c r="E6" s="80"/>
      <c r="F6" s="81"/>
    </row>
    <row r="7" spans="1:6" ht="14.25">
      <c r="A7" s="82"/>
      <c r="B7" s="83"/>
      <c r="C7" s="84"/>
      <c r="D7" s="85"/>
      <c r="E7" s="80"/>
      <c r="F7" s="81"/>
    </row>
    <row r="8" spans="1:6" ht="14.25">
      <c r="A8" s="82"/>
      <c r="B8" s="77"/>
      <c r="C8" s="84"/>
      <c r="D8" s="85"/>
      <c r="E8" s="80"/>
      <c r="F8" s="86"/>
    </row>
    <row r="9" spans="1:6" ht="14.25">
      <c r="A9" s="82"/>
      <c r="B9" s="87"/>
      <c r="C9" s="84"/>
      <c r="D9" s="85"/>
      <c r="E9" s="88"/>
      <c r="F9" s="86"/>
    </row>
    <row r="10" spans="1:6" ht="14.25">
      <c r="A10" s="76"/>
      <c r="B10" s="87"/>
      <c r="C10" s="84"/>
      <c r="D10" s="85"/>
      <c r="E10" s="88"/>
      <c r="F10" s="86"/>
    </row>
    <row r="11" spans="1:6" ht="14.25">
      <c r="A11" s="82"/>
      <c r="B11" s="87"/>
      <c r="C11" s="84"/>
      <c r="D11" s="85"/>
      <c r="E11" s="88"/>
      <c r="F11" s="86"/>
    </row>
    <row r="12" spans="1:6" ht="14.25">
      <c r="A12" s="84"/>
      <c r="B12" s="77"/>
      <c r="C12" s="84"/>
      <c r="D12" s="84"/>
      <c r="E12" s="80"/>
      <c r="F12" s="86"/>
    </row>
    <row r="13" spans="1:6" ht="14.25">
      <c r="A13" s="91"/>
      <c r="B13" s="87"/>
      <c r="C13" s="84"/>
      <c r="D13" s="90"/>
      <c r="E13" s="80"/>
      <c r="F13" s="86"/>
    </row>
    <row r="14" spans="1:6" ht="14.25">
      <c r="A14" s="91"/>
      <c r="B14" s="87"/>
      <c r="C14" s="84"/>
      <c r="D14" s="85"/>
      <c r="E14" s="80"/>
      <c r="F14" s="86"/>
    </row>
    <row r="15" spans="1:6" ht="14.25">
      <c r="A15" s="92"/>
      <c r="B15" s="93"/>
      <c r="C15" s="92"/>
      <c r="D15" s="92"/>
      <c r="E15" s="94"/>
      <c r="F15" s="95"/>
    </row>
    <row r="16" spans="1:6" ht="15">
      <c r="A16" s="511"/>
      <c r="B16" s="511"/>
      <c r="C16" s="511"/>
      <c r="D16" s="511"/>
      <c r="E16" s="511"/>
      <c r="F16" s="511"/>
    </row>
    <row r="17" spans="1:6" ht="15.75">
      <c r="A17" s="511"/>
      <c r="B17" s="511"/>
      <c r="C17" s="511"/>
      <c r="D17" s="514"/>
      <c r="E17" s="374"/>
      <c r="F17" s="37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0">
      <selection activeCell="F25" sqref="F25"/>
    </sheetView>
  </sheetViews>
  <sheetFormatPr defaultColWidth="9.00390625" defaultRowHeight="14.25"/>
  <cols>
    <col min="1" max="1" width="9.00390625" style="428" customWidth="1"/>
    <col min="2" max="2" width="97.875" style="427" customWidth="1"/>
    <col min="3" max="16384" width="9.00390625" style="427" customWidth="1"/>
  </cols>
  <sheetData>
    <row r="1" spans="1:2" s="421" customFormat="1" ht="30" customHeight="1">
      <c r="A1" s="440" t="s">
        <v>1314</v>
      </c>
      <c r="B1" s="440"/>
    </row>
    <row r="2" spans="1:2" s="423" customFormat="1" ht="24.75" customHeight="1">
      <c r="A2" s="422" t="s">
        <v>1315</v>
      </c>
      <c r="B2" s="422" t="s">
        <v>1316</v>
      </c>
    </row>
    <row r="3" spans="1:2" s="426" customFormat="1" ht="24.75" customHeight="1">
      <c r="A3" s="424">
        <v>1</v>
      </c>
      <c r="B3" s="425" t="s">
        <v>1317</v>
      </c>
    </row>
    <row r="4" spans="1:2" s="426" customFormat="1" ht="24.75" customHeight="1">
      <c r="A4" s="424">
        <v>2</v>
      </c>
      <c r="B4" s="425" t="s">
        <v>1318</v>
      </c>
    </row>
    <row r="5" spans="1:2" s="426" customFormat="1" ht="24.75" customHeight="1">
      <c r="A5" s="424">
        <v>3</v>
      </c>
      <c r="B5" s="425" t="s">
        <v>1343</v>
      </c>
    </row>
    <row r="6" spans="1:2" s="426" customFormat="1" ht="24.75" customHeight="1">
      <c r="A6" s="424">
        <v>4</v>
      </c>
      <c r="B6" s="425" t="s">
        <v>1344</v>
      </c>
    </row>
    <row r="7" spans="1:2" s="426" customFormat="1" ht="24.75" customHeight="1">
      <c r="A7" s="424">
        <v>5</v>
      </c>
      <c r="B7" s="425" t="s">
        <v>1155</v>
      </c>
    </row>
    <row r="8" spans="1:2" s="426" customFormat="1" ht="24.75" customHeight="1">
      <c r="A8" s="424">
        <v>6</v>
      </c>
      <c r="B8" s="425" t="s">
        <v>1319</v>
      </c>
    </row>
    <row r="9" spans="1:2" s="426" customFormat="1" ht="24.75" customHeight="1">
      <c r="A9" s="424">
        <v>7</v>
      </c>
      <c r="B9" s="425" t="s">
        <v>1320</v>
      </c>
    </row>
    <row r="10" spans="1:2" s="426" customFormat="1" ht="24.75" customHeight="1">
      <c r="A10" s="424">
        <v>8</v>
      </c>
      <c r="B10" s="425" t="s">
        <v>1321</v>
      </c>
    </row>
    <row r="11" spans="1:2" s="426" customFormat="1" ht="24.75" customHeight="1">
      <c r="A11" s="424">
        <v>9</v>
      </c>
      <c r="B11" s="425" t="s">
        <v>1322</v>
      </c>
    </row>
    <row r="12" spans="1:2" s="426" customFormat="1" ht="24.75" customHeight="1">
      <c r="A12" s="424">
        <v>10</v>
      </c>
      <c r="B12" s="425" t="s">
        <v>1135</v>
      </c>
    </row>
    <row r="13" spans="1:2" s="426" customFormat="1" ht="24.75" customHeight="1">
      <c r="A13" s="424">
        <v>11</v>
      </c>
      <c r="B13" s="425" t="s">
        <v>1328</v>
      </c>
    </row>
    <row r="14" spans="1:2" s="426" customFormat="1" ht="24.75" customHeight="1">
      <c r="A14" s="424">
        <v>12</v>
      </c>
      <c r="B14" s="425" t="s">
        <v>1329</v>
      </c>
    </row>
    <row r="15" spans="1:2" s="426" customFormat="1" ht="24.75" customHeight="1">
      <c r="A15" s="424">
        <v>13</v>
      </c>
      <c r="B15" s="425" t="s">
        <v>1397</v>
      </c>
    </row>
    <row r="16" spans="1:2" s="426" customFormat="1" ht="24.75" customHeight="1">
      <c r="A16" s="424">
        <v>14</v>
      </c>
      <c r="B16" s="425" t="s">
        <v>1398</v>
      </c>
    </row>
    <row r="17" spans="1:2" s="426" customFormat="1" ht="24.75" customHeight="1">
      <c r="A17" s="424">
        <v>15</v>
      </c>
      <c r="B17" s="425" t="s">
        <v>1399</v>
      </c>
    </row>
    <row r="18" spans="1:2" s="426" customFormat="1" ht="24.75" customHeight="1">
      <c r="A18" s="424">
        <v>16</v>
      </c>
      <c r="B18" s="425" t="s">
        <v>1330</v>
      </c>
    </row>
    <row r="19" spans="1:2" s="426" customFormat="1" ht="24.75" customHeight="1">
      <c r="A19" s="424">
        <v>17</v>
      </c>
      <c r="B19" s="425" t="s">
        <v>1323</v>
      </c>
    </row>
    <row r="20" spans="1:2" s="426" customFormat="1" ht="24.75" customHeight="1">
      <c r="A20" s="424">
        <v>18</v>
      </c>
      <c r="B20" s="425" t="s">
        <v>1324</v>
      </c>
    </row>
    <row r="21" spans="1:2" s="426" customFormat="1" ht="24.75" customHeight="1">
      <c r="A21" s="424">
        <v>19</v>
      </c>
      <c r="B21" s="425" t="s">
        <v>1325</v>
      </c>
    </row>
    <row r="22" spans="1:2" ht="24.75" customHeight="1">
      <c r="A22" s="424">
        <v>20</v>
      </c>
      <c r="B22" s="425" t="s">
        <v>1326</v>
      </c>
    </row>
    <row r="23" spans="1:2" ht="24.75" customHeight="1">
      <c r="A23" s="424">
        <v>21</v>
      </c>
      <c r="B23" s="425" t="s">
        <v>1137</v>
      </c>
    </row>
    <row r="24" spans="1:2" ht="24.75" customHeight="1">
      <c r="A24" s="424">
        <v>22</v>
      </c>
      <c r="B24" s="425" t="s">
        <v>1327</v>
      </c>
    </row>
    <row r="25" spans="1:2" ht="24" customHeight="1">
      <c r="A25" s="424">
        <v>23</v>
      </c>
      <c r="B25" s="425" t="s">
        <v>1241</v>
      </c>
    </row>
    <row r="26" spans="1:2" ht="24.75" customHeight="1">
      <c r="A26" s="424">
        <v>24</v>
      </c>
      <c r="B26" s="425" t="s">
        <v>1154</v>
      </c>
    </row>
    <row r="27" spans="1:2" ht="18.75">
      <c r="A27" s="424">
        <v>25</v>
      </c>
      <c r="B27" s="425" t="s">
        <v>1416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H30"/>
  <sheetViews>
    <sheetView view="pageBreakPreview" zoomScaleSheetLayoutView="100" zoomScalePageLayoutView="0" workbookViewId="0" topLeftCell="A1">
      <selection activeCell="F6" sqref="F6"/>
    </sheetView>
  </sheetViews>
  <sheetFormatPr defaultColWidth="8.625" defaultRowHeight="14.25"/>
  <cols>
    <col min="1" max="1" width="30.25390625" style="69" customWidth="1"/>
    <col min="2" max="2" width="12.375" style="69" customWidth="1"/>
    <col min="3" max="3" width="12.75390625" style="69" customWidth="1"/>
    <col min="4" max="4" width="11.25390625" style="69" customWidth="1"/>
    <col min="5" max="5" width="13.25390625" style="69" customWidth="1"/>
    <col min="6" max="27" width="9.00390625" style="69" bestFit="1" customWidth="1"/>
    <col min="28" max="16384" width="8.625" style="69" customWidth="1"/>
  </cols>
  <sheetData>
    <row r="1" spans="1:2" ht="32.25" customHeight="1">
      <c r="A1" s="71"/>
      <c r="B1" s="71"/>
    </row>
    <row r="2" spans="1:5" ht="27" customHeight="1">
      <c r="A2" s="463" t="s">
        <v>1156</v>
      </c>
      <c r="B2" s="463"/>
      <c r="C2" s="463"/>
      <c r="D2" s="463"/>
      <c r="E2" s="463"/>
    </row>
    <row r="3" spans="4:5" ht="15" customHeight="1">
      <c r="D3" s="442" t="s">
        <v>0</v>
      </c>
      <c r="E3" s="442"/>
    </row>
    <row r="4" spans="1:5" ht="32.25" customHeight="1">
      <c r="A4" s="74" t="s">
        <v>1</v>
      </c>
      <c r="B4" s="180" t="s">
        <v>4</v>
      </c>
      <c r="C4" s="75" t="s">
        <v>543</v>
      </c>
      <c r="D4" s="161" t="s">
        <v>544</v>
      </c>
      <c r="E4" s="34" t="s">
        <v>545</v>
      </c>
    </row>
    <row r="5" spans="1:8" ht="24.75" customHeight="1">
      <c r="A5" s="36" t="s">
        <v>9</v>
      </c>
      <c r="B5" s="101">
        <f>SUM(B6:B19)</f>
        <v>187725</v>
      </c>
      <c r="C5" s="102">
        <f>SUM(C6:C19)</f>
        <v>202740.84</v>
      </c>
      <c r="D5" s="181">
        <f>C5/B5*100-100</f>
        <v>7.99884938074311</v>
      </c>
      <c r="E5" s="204"/>
      <c r="H5" s="148"/>
    </row>
    <row r="6" spans="1:8" ht="24.75" customHeight="1">
      <c r="A6" s="183" t="s">
        <v>62</v>
      </c>
      <c r="B6" s="184">
        <v>62133</v>
      </c>
      <c r="C6" s="109">
        <v>67103.64</v>
      </c>
      <c r="D6" s="185">
        <f aca="true" t="shared" si="0" ref="D6:D26">C6/B6*100-100</f>
        <v>8</v>
      </c>
      <c r="E6" s="202"/>
      <c r="H6" s="148"/>
    </row>
    <row r="7" spans="1:8" ht="24.75" customHeight="1">
      <c r="A7" s="183" t="s">
        <v>11</v>
      </c>
      <c r="B7" s="108">
        <v>14318</v>
      </c>
      <c r="C7" s="109">
        <v>15463.44</v>
      </c>
      <c r="D7" s="185">
        <f t="shared" si="0"/>
        <v>8</v>
      </c>
      <c r="E7" s="202"/>
      <c r="H7" s="148"/>
    </row>
    <row r="8" spans="1:8" ht="24.75" customHeight="1">
      <c r="A8" s="183" t="s">
        <v>12</v>
      </c>
      <c r="B8" s="108">
        <v>7318</v>
      </c>
      <c r="C8" s="109">
        <v>7903.44</v>
      </c>
      <c r="D8" s="185">
        <f t="shared" si="0"/>
        <v>7.999999999999986</v>
      </c>
      <c r="E8" s="202"/>
      <c r="H8" s="148"/>
    </row>
    <row r="9" spans="1:8" ht="24.75" customHeight="1">
      <c r="A9" s="183" t="s">
        <v>13</v>
      </c>
      <c r="B9" s="108">
        <v>5431</v>
      </c>
      <c r="C9" s="109">
        <v>5865.48</v>
      </c>
      <c r="D9" s="185">
        <f t="shared" si="0"/>
        <v>7.999999999999986</v>
      </c>
      <c r="E9" s="202"/>
      <c r="H9" s="148"/>
    </row>
    <row r="10" spans="1:8" ht="24.75" customHeight="1">
      <c r="A10" s="183" t="s">
        <v>14</v>
      </c>
      <c r="B10" s="108">
        <v>10905</v>
      </c>
      <c r="C10" s="109">
        <v>11777.400000000001</v>
      </c>
      <c r="D10" s="185">
        <f t="shared" si="0"/>
        <v>8</v>
      </c>
      <c r="E10" s="202"/>
      <c r="H10" s="148"/>
    </row>
    <row r="11" spans="1:8" ht="24.75" customHeight="1">
      <c r="A11" s="183" t="s">
        <v>15</v>
      </c>
      <c r="B11" s="108">
        <v>4473</v>
      </c>
      <c r="C11" s="109">
        <v>4830.84</v>
      </c>
      <c r="D11" s="185">
        <f t="shared" si="0"/>
        <v>8</v>
      </c>
      <c r="E11" s="202"/>
      <c r="H11" s="148"/>
    </row>
    <row r="12" spans="1:8" ht="24.75" customHeight="1">
      <c r="A12" s="183" t="s">
        <v>16</v>
      </c>
      <c r="B12" s="108">
        <v>2530</v>
      </c>
      <c r="C12" s="109">
        <v>2732.4</v>
      </c>
      <c r="D12" s="185">
        <f t="shared" si="0"/>
        <v>8</v>
      </c>
      <c r="E12" s="202"/>
      <c r="H12" s="148"/>
    </row>
    <row r="13" spans="1:8" ht="24.75" customHeight="1">
      <c r="A13" s="183" t="s">
        <v>17</v>
      </c>
      <c r="B13" s="108">
        <v>9243</v>
      </c>
      <c r="C13" s="109">
        <v>9982.44</v>
      </c>
      <c r="D13" s="185">
        <f t="shared" si="0"/>
        <v>8</v>
      </c>
      <c r="E13" s="202"/>
      <c r="H13" s="148"/>
    </row>
    <row r="14" spans="1:8" ht="24.75" customHeight="1">
      <c r="A14" s="183" t="s">
        <v>18</v>
      </c>
      <c r="B14" s="108">
        <v>22214</v>
      </c>
      <c r="C14" s="109">
        <v>23991.120000000003</v>
      </c>
      <c r="D14" s="185">
        <f t="shared" si="0"/>
        <v>8</v>
      </c>
      <c r="E14" s="205"/>
      <c r="H14" s="148"/>
    </row>
    <row r="15" spans="1:8" ht="24.75" customHeight="1">
      <c r="A15" s="183" t="s">
        <v>19</v>
      </c>
      <c r="B15" s="108">
        <v>19638</v>
      </c>
      <c r="C15" s="109">
        <v>21209.04</v>
      </c>
      <c r="D15" s="185">
        <f t="shared" si="0"/>
        <v>8</v>
      </c>
      <c r="E15" s="206"/>
      <c r="H15" s="148"/>
    </row>
    <row r="16" spans="1:8" ht="24.75" customHeight="1">
      <c r="A16" s="183" t="s">
        <v>20</v>
      </c>
      <c r="B16" s="184">
        <v>708</v>
      </c>
      <c r="C16" s="109">
        <v>764.6400000000001</v>
      </c>
      <c r="D16" s="185">
        <f t="shared" si="0"/>
        <v>8</v>
      </c>
      <c r="E16" s="206"/>
      <c r="H16" s="148"/>
    </row>
    <row r="17" spans="1:8" ht="24.75" customHeight="1">
      <c r="A17" s="183" t="s">
        <v>21</v>
      </c>
      <c r="B17" s="184">
        <v>27827</v>
      </c>
      <c r="C17" s="109">
        <v>30053.160000000003</v>
      </c>
      <c r="D17" s="185">
        <f t="shared" si="0"/>
        <v>8</v>
      </c>
      <c r="E17" s="206"/>
      <c r="H17" s="148"/>
    </row>
    <row r="18" spans="1:8" ht="24.75" customHeight="1">
      <c r="A18" s="183" t="s">
        <v>22</v>
      </c>
      <c r="B18" s="184">
        <v>985</v>
      </c>
      <c r="C18" s="109">
        <v>1063.8000000000002</v>
      </c>
      <c r="D18" s="185">
        <f t="shared" si="0"/>
        <v>8.000000000000028</v>
      </c>
      <c r="E18" s="206"/>
      <c r="H18" s="148"/>
    </row>
    <row r="19" spans="1:8" ht="24.75" customHeight="1">
      <c r="A19" s="183" t="s">
        <v>546</v>
      </c>
      <c r="B19" s="184">
        <v>2</v>
      </c>
      <c r="C19" s="109"/>
      <c r="D19" s="185"/>
      <c r="E19" s="206"/>
      <c r="H19" s="148"/>
    </row>
    <row r="20" spans="1:8" ht="24.75" customHeight="1">
      <c r="A20" s="41" t="s">
        <v>24</v>
      </c>
      <c r="B20" s="191">
        <f>SUM(B21:B25)</f>
        <v>43415</v>
      </c>
      <c r="C20" s="191">
        <f>SUM(C21:C25)</f>
        <v>41343</v>
      </c>
      <c r="D20" s="185">
        <f t="shared" si="0"/>
        <v>-4.7725440515950766</v>
      </c>
      <c r="E20" s="206"/>
      <c r="H20" s="148"/>
    </row>
    <row r="21" spans="1:8" ht="24.75" customHeight="1">
      <c r="A21" s="183" t="s">
        <v>25</v>
      </c>
      <c r="B21" s="184">
        <v>9773</v>
      </c>
      <c r="C21" s="116">
        <v>9838</v>
      </c>
      <c r="D21" s="185">
        <f t="shared" si="0"/>
        <v>0.6650977182032278</v>
      </c>
      <c r="E21" s="207"/>
      <c r="H21" s="148"/>
    </row>
    <row r="22" spans="1:8" ht="24.75" customHeight="1">
      <c r="A22" s="183" t="s">
        <v>26</v>
      </c>
      <c r="B22" s="184">
        <v>1845</v>
      </c>
      <c r="C22" s="116">
        <v>1800</v>
      </c>
      <c r="D22" s="185">
        <f t="shared" si="0"/>
        <v>-2.439024390243901</v>
      </c>
      <c r="E22" s="208"/>
      <c r="H22" s="148"/>
    </row>
    <row r="23" spans="1:8" ht="24.75" customHeight="1">
      <c r="A23" s="183" t="s">
        <v>27</v>
      </c>
      <c r="B23" s="184">
        <v>22074</v>
      </c>
      <c r="C23" s="116">
        <v>20000</v>
      </c>
      <c r="D23" s="185">
        <f t="shared" si="0"/>
        <v>-9.395669112983597</v>
      </c>
      <c r="E23" s="208"/>
      <c r="G23" s="209"/>
      <c r="H23" s="210"/>
    </row>
    <row r="24" spans="1:8" ht="24.75" customHeight="1">
      <c r="A24" s="183" t="s">
        <v>28</v>
      </c>
      <c r="B24" s="184">
        <v>9272</v>
      </c>
      <c r="C24" s="116">
        <v>9300</v>
      </c>
      <c r="D24" s="185">
        <f t="shared" si="0"/>
        <v>0.30198446937015433</v>
      </c>
      <c r="E24" s="207"/>
      <c r="H24" s="148"/>
    </row>
    <row r="25" spans="1:8" ht="24.75" customHeight="1">
      <c r="A25" s="183" t="s">
        <v>29</v>
      </c>
      <c r="B25" s="184">
        <v>451</v>
      </c>
      <c r="C25" s="116">
        <v>405</v>
      </c>
      <c r="D25" s="185">
        <f t="shared" si="0"/>
        <v>-10.199556541019959</v>
      </c>
      <c r="E25" s="206"/>
      <c r="H25" s="148"/>
    </row>
    <row r="26" spans="1:8" ht="24.75" customHeight="1">
      <c r="A26" s="194" t="s">
        <v>30</v>
      </c>
      <c r="B26" s="142">
        <f>B20+B5</f>
        <v>231140</v>
      </c>
      <c r="C26" s="128">
        <v>244084</v>
      </c>
      <c r="D26" s="211">
        <f t="shared" si="0"/>
        <v>5.60006922211646</v>
      </c>
      <c r="E26" s="212"/>
      <c r="H26" s="148"/>
    </row>
    <row r="27" spans="1:5" ht="93" customHeight="1">
      <c r="A27" s="446"/>
      <c r="B27" s="446"/>
      <c r="C27" s="446"/>
      <c r="D27" s="446"/>
      <c r="E27" s="446"/>
    </row>
    <row r="28" spans="1:2" ht="15.75">
      <c r="A28" s="197"/>
      <c r="B28" s="197"/>
    </row>
    <row r="29" spans="1:2" ht="15.75">
      <c r="A29" s="197"/>
      <c r="B29" s="197"/>
    </row>
    <row r="30" spans="1:2" ht="15.75">
      <c r="A30" s="197"/>
      <c r="B30" s="197"/>
    </row>
  </sheetData>
  <sheetProtection/>
  <mergeCells count="3">
    <mergeCell ref="A2:E2"/>
    <mergeCell ref="D3:E3"/>
    <mergeCell ref="A27:E27"/>
  </mergeCells>
  <printOptions horizontalCentered="1"/>
  <pageMargins left="0.7480314960629921" right="0.7480314960629921" top="0.7874015748031497" bottom="0.7874015748031497" header="0.1968503937007874" footer="0.2362204724409449"/>
  <pageSetup horizontalDpi="1200" verticalDpi="1200" orientation="portrait" paperSize="9" scale="94" r:id="rId1"/>
  <ignoredErrors>
    <ignoredError sqref="C5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E29"/>
  <sheetViews>
    <sheetView view="pageBreakPreview" zoomScale="91" zoomScaleSheetLayoutView="91" zoomScalePageLayoutView="0" workbookViewId="0" topLeftCell="A1">
      <selection activeCell="A3" sqref="A3:E3"/>
    </sheetView>
  </sheetViews>
  <sheetFormatPr defaultColWidth="8.625" defaultRowHeight="14.25"/>
  <cols>
    <col min="1" max="1" width="34.75390625" style="69" customWidth="1"/>
    <col min="2" max="2" width="13.375" style="69" customWidth="1"/>
    <col min="3" max="3" width="12.50390625" style="69" customWidth="1"/>
    <col min="4" max="4" width="12.375" style="69" customWidth="1"/>
    <col min="5" max="5" width="14.00390625" style="69" customWidth="1"/>
    <col min="6" max="32" width="9.00390625" style="69" bestFit="1" customWidth="1"/>
    <col min="33" max="16384" width="8.625" style="69" customWidth="1"/>
  </cols>
  <sheetData>
    <row r="1" spans="1:2" ht="30" customHeight="1">
      <c r="A1" s="71"/>
      <c r="B1" s="71"/>
    </row>
    <row r="2" spans="1:2" ht="7.5" customHeight="1">
      <c r="A2" s="71"/>
      <c r="B2" s="71"/>
    </row>
    <row r="3" spans="1:5" ht="30.75" customHeight="1">
      <c r="A3" s="463" t="s">
        <v>1157</v>
      </c>
      <c r="B3" s="463"/>
      <c r="C3" s="463"/>
      <c r="D3" s="463"/>
      <c r="E3" s="463"/>
    </row>
    <row r="4" ht="15.75">
      <c r="E4" s="33" t="s">
        <v>0</v>
      </c>
    </row>
    <row r="5" spans="1:5" ht="25.5" customHeight="1">
      <c r="A5" s="74" t="s">
        <v>31</v>
      </c>
      <c r="B5" s="160" t="s">
        <v>33</v>
      </c>
      <c r="C5" s="160" t="s">
        <v>543</v>
      </c>
      <c r="D5" s="161" t="s">
        <v>544</v>
      </c>
      <c r="E5" s="34" t="s">
        <v>34</v>
      </c>
    </row>
    <row r="6" spans="1:5" ht="23.25" customHeight="1">
      <c r="A6" s="198" t="s">
        <v>37</v>
      </c>
      <c r="B6" s="164">
        <v>41687</v>
      </c>
      <c r="C6" s="163">
        <f>44705+10+70-1998</f>
        <v>42787</v>
      </c>
      <c r="D6" s="165">
        <f>(C6-B6)/B6*100</f>
        <v>2.638712308393504</v>
      </c>
      <c r="E6" s="166"/>
    </row>
    <row r="7" spans="1:5" ht="23.25" customHeight="1">
      <c r="A7" s="199" t="s">
        <v>38</v>
      </c>
      <c r="B7" s="169">
        <v>157</v>
      </c>
      <c r="C7" s="168">
        <f>583-10</f>
        <v>573</v>
      </c>
      <c r="D7" s="200">
        <f>(C7-B7)/B7*100</f>
        <v>264.968152866242</v>
      </c>
      <c r="E7" s="201"/>
    </row>
    <row r="8" spans="1:5" ht="23.25" customHeight="1">
      <c r="A8" s="199" t="s">
        <v>39</v>
      </c>
      <c r="B8" s="169">
        <v>19040</v>
      </c>
      <c r="C8" s="168">
        <v>17906</v>
      </c>
      <c r="D8" s="170">
        <f aca="true" t="shared" si="0" ref="D8:D29">(C8-B8)/B8*100</f>
        <v>-5.955882352941176</v>
      </c>
      <c r="E8" s="81"/>
    </row>
    <row r="9" spans="1:5" ht="23.25" customHeight="1">
      <c r="A9" s="199" t="s">
        <v>40</v>
      </c>
      <c r="B9" s="169">
        <v>77346</v>
      </c>
      <c r="C9" s="168">
        <f>73660+1000</f>
        <v>74660</v>
      </c>
      <c r="D9" s="170">
        <f t="shared" si="0"/>
        <v>-3.472707056602798</v>
      </c>
      <c r="E9" s="81"/>
    </row>
    <row r="10" spans="1:5" ht="23.25" customHeight="1">
      <c r="A10" s="199" t="s">
        <v>41</v>
      </c>
      <c r="B10" s="169">
        <v>2877</v>
      </c>
      <c r="C10" s="168">
        <v>1532</v>
      </c>
      <c r="D10" s="170">
        <f t="shared" si="0"/>
        <v>-46.7500868960723</v>
      </c>
      <c r="E10" s="81"/>
    </row>
    <row r="11" spans="1:5" ht="23.25" customHeight="1">
      <c r="A11" s="199" t="s">
        <v>42</v>
      </c>
      <c r="B11" s="169">
        <v>2425</v>
      </c>
      <c r="C11" s="168">
        <v>2275</v>
      </c>
      <c r="D11" s="170">
        <f t="shared" si="0"/>
        <v>-6.185567010309279</v>
      </c>
      <c r="E11" s="81"/>
    </row>
    <row r="12" spans="1:5" ht="23.25" customHeight="1">
      <c r="A12" s="199" t="s">
        <v>43</v>
      </c>
      <c r="B12" s="169">
        <v>62046</v>
      </c>
      <c r="C12" s="168">
        <v>72541</v>
      </c>
      <c r="D12" s="170">
        <f t="shared" si="0"/>
        <v>16.91486961286787</v>
      </c>
      <c r="E12" s="81"/>
    </row>
    <row r="13" spans="1:5" ht="23.25" customHeight="1">
      <c r="A13" s="199" t="s">
        <v>44</v>
      </c>
      <c r="B13" s="169">
        <v>28025</v>
      </c>
      <c r="C13" s="168">
        <f>28644+2000</f>
        <v>30644</v>
      </c>
      <c r="D13" s="170">
        <f t="shared" si="0"/>
        <v>9.34522747546833</v>
      </c>
      <c r="E13" s="202"/>
    </row>
    <row r="14" spans="1:5" ht="23.25" customHeight="1">
      <c r="A14" s="199" t="s">
        <v>45</v>
      </c>
      <c r="B14" s="169">
        <v>4841</v>
      </c>
      <c r="C14" s="168">
        <v>909</v>
      </c>
      <c r="D14" s="170">
        <f t="shared" si="0"/>
        <v>-81.22288783309234</v>
      </c>
      <c r="E14" s="81"/>
    </row>
    <row r="15" spans="1:5" ht="23.25" customHeight="1">
      <c r="A15" s="199" t="s">
        <v>46</v>
      </c>
      <c r="B15" s="169">
        <v>15048</v>
      </c>
      <c r="C15" s="168">
        <f>12563+1000</f>
        <v>13563</v>
      </c>
      <c r="D15" s="170">
        <f t="shared" si="0"/>
        <v>-9.868421052631579</v>
      </c>
      <c r="E15" s="81"/>
    </row>
    <row r="16" spans="1:5" ht="23.25" customHeight="1">
      <c r="A16" s="199" t="s">
        <v>47</v>
      </c>
      <c r="B16" s="169">
        <v>19927</v>
      </c>
      <c r="C16" s="168">
        <f>12950+2408+1</f>
        <v>15359</v>
      </c>
      <c r="D16" s="170">
        <f t="shared" si="0"/>
        <v>-22.923671400612232</v>
      </c>
      <c r="E16" s="81"/>
    </row>
    <row r="17" spans="1:5" ht="23.25" customHeight="1">
      <c r="A17" s="199" t="s">
        <v>48</v>
      </c>
      <c r="B17" s="169">
        <v>3818</v>
      </c>
      <c r="C17" s="168">
        <v>1719</v>
      </c>
      <c r="D17" s="170">
        <f t="shared" si="0"/>
        <v>-54.97642744892614</v>
      </c>
      <c r="E17" s="81"/>
    </row>
    <row r="18" spans="1:5" ht="23.25" customHeight="1">
      <c r="A18" s="199" t="s">
        <v>49</v>
      </c>
      <c r="B18" s="169">
        <v>3505</v>
      </c>
      <c r="C18" s="168">
        <v>3729</v>
      </c>
      <c r="D18" s="170">
        <f t="shared" si="0"/>
        <v>6.390870185449359</v>
      </c>
      <c r="E18" s="81"/>
    </row>
    <row r="19" spans="1:5" ht="23.25" customHeight="1">
      <c r="A19" s="199" t="s">
        <v>50</v>
      </c>
      <c r="B19" s="169">
        <v>552</v>
      </c>
      <c r="C19" s="168">
        <v>976</v>
      </c>
      <c r="D19" s="170">
        <f t="shared" si="0"/>
        <v>76.81159420289855</v>
      </c>
      <c r="E19" s="81"/>
    </row>
    <row r="20" spans="1:5" ht="23.25" customHeight="1">
      <c r="A20" s="199" t="s">
        <v>51</v>
      </c>
      <c r="B20" s="169">
        <v>167</v>
      </c>
      <c r="C20" s="168">
        <v>125</v>
      </c>
      <c r="D20" s="170">
        <f t="shared" si="0"/>
        <v>-25.149700598802394</v>
      </c>
      <c r="E20" s="81"/>
    </row>
    <row r="21" spans="1:5" ht="23.25" customHeight="1">
      <c r="A21" s="199" t="s">
        <v>52</v>
      </c>
      <c r="B21" s="169">
        <v>374</v>
      </c>
      <c r="C21" s="168">
        <v>357</v>
      </c>
      <c r="D21" s="170">
        <f t="shared" si="0"/>
        <v>-4.545454545454546</v>
      </c>
      <c r="E21" s="81"/>
    </row>
    <row r="22" spans="1:5" ht="23.25" customHeight="1">
      <c r="A22" s="199" t="s">
        <v>53</v>
      </c>
      <c r="B22" s="169">
        <v>1241</v>
      </c>
      <c r="C22" s="168">
        <v>1519</v>
      </c>
      <c r="D22" s="170">
        <f t="shared" si="0"/>
        <v>22.401289282836423</v>
      </c>
      <c r="E22" s="81"/>
    </row>
    <row r="23" spans="1:5" ht="23.25" customHeight="1">
      <c r="A23" s="199" t="s">
        <v>54</v>
      </c>
      <c r="B23" s="169">
        <v>12485</v>
      </c>
      <c r="C23" s="168">
        <v>4960</v>
      </c>
      <c r="D23" s="170">
        <f t="shared" si="0"/>
        <v>-60.27232679215058</v>
      </c>
      <c r="E23" s="81"/>
    </row>
    <row r="24" spans="1:5" ht="23.25" customHeight="1">
      <c r="A24" s="199" t="s">
        <v>55</v>
      </c>
      <c r="B24" s="169">
        <v>1160</v>
      </c>
      <c r="C24" s="168">
        <v>321</v>
      </c>
      <c r="D24" s="170">
        <f t="shared" si="0"/>
        <v>-72.32758620689656</v>
      </c>
      <c r="E24" s="81"/>
    </row>
    <row r="25" spans="1:5" ht="23.25" customHeight="1">
      <c r="A25" s="199" t="s">
        <v>56</v>
      </c>
      <c r="B25" s="169">
        <v>2120</v>
      </c>
      <c r="C25" s="168">
        <v>2489</v>
      </c>
      <c r="D25" s="170">
        <f t="shared" si="0"/>
        <v>17.40566037735849</v>
      </c>
      <c r="E25" s="81"/>
    </row>
    <row r="26" spans="1:5" ht="23.25" customHeight="1">
      <c r="A26" s="199" t="s">
        <v>547</v>
      </c>
      <c r="B26" s="169"/>
      <c r="C26" s="168">
        <v>6500</v>
      </c>
      <c r="D26" s="170"/>
      <c r="E26" s="203"/>
    </row>
    <row r="27" spans="1:5" ht="23.25" customHeight="1">
      <c r="A27" s="167" t="s">
        <v>548</v>
      </c>
      <c r="B27" s="168">
        <v>14066</v>
      </c>
      <c r="C27" s="169">
        <v>13668</v>
      </c>
      <c r="D27" s="170">
        <f t="shared" si="0"/>
        <v>-2.8295179866344373</v>
      </c>
      <c r="E27" s="41"/>
    </row>
    <row r="28" spans="1:5" ht="23.25" customHeight="1">
      <c r="A28" s="167" t="s">
        <v>549</v>
      </c>
      <c r="B28" s="168"/>
      <c r="C28" s="169">
        <f>6000+1998</f>
        <v>7998</v>
      </c>
      <c r="D28" s="170"/>
      <c r="E28" s="202"/>
    </row>
    <row r="29" spans="1:5" ht="23.25" customHeight="1">
      <c r="A29" s="174" t="s">
        <v>59</v>
      </c>
      <c r="B29" s="175">
        <f>SUM(B6:B28)</f>
        <v>312907</v>
      </c>
      <c r="C29" s="176">
        <f>SUM(C6:C28)</f>
        <v>317110</v>
      </c>
      <c r="D29" s="177">
        <f t="shared" si="0"/>
        <v>1.3432106025112893</v>
      </c>
      <c r="E29" s="178"/>
    </row>
    <row r="30" ht="15.75" customHeight="1"/>
  </sheetData>
  <sheetProtection/>
  <mergeCells count="1">
    <mergeCell ref="A3:E3"/>
  </mergeCells>
  <printOptions horizontalCentered="1"/>
  <pageMargins left="0.7868055555555555" right="0.7480314960629921" top="0.7874015748031497" bottom="0.7874015748031497" header="0.31496062992125984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view="pageBreakPreview" zoomScaleSheetLayoutView="100" zoomScalePageLayoutView="0" workbookViewId="0" topLeftCell="A1">
      <selection activeCell="A2" sqref="A2:E2"/>
    </sheetView>
  </sheetViews>
  <sheetFormatPr defaultColWidth="8.625" defaultRowHeight="14.25"/>
  <cols>
    <col min="1" max="1" width="33.25390625" style="69" customWidth="1"/>
    <col min="2" max="2" width="11.125" style="69" customWidth="1"/>
    <col min="3" max="3" width="15.75390625" style="69" customWidth="1"/>
    <col min="4" max="4" width="12.75390625" style="69" customWidth="1"/>
    <col min="5" max="5" width="17.375" style="69" customWidth="1"/>
    <col min="6" max="28" width="9.00390625" style="69" bestFit="1" customWidth="1"/>
    <col min="29" max="16384" width="8.625" style="69" customWidth="1"/>
  </cols>
  <sheetData>
    <row r="1" spans="1:2" ht="24.75" customHeight="1">
      <c r="A1" s="71"/>
      <c r="B1" s="71"/>
    </row>
    <row r="2" spans="1:5" ht="27" customHeight="1">
      <c r="A2" s="463" t="s">
        <v>1345</v>
      </c>
      <c r="B2" s="463"/>
      <c r="C2" s="463"/>
      <c r="D2" s="463"/>
      <c r="E2" s="463"/>
    </row>
    <row r="3" spans="4:5" ht="15" customHeight="1">
      <c r="D3" s="442" t="s">
        <v>0</v>
      </c>
      <c r="E3" s="442"/>
    </row>
    <row r="4" spans="1:5" ht="30.75" customHeight="1">
      <c r="A4" s="74" t="s">
        <v>1</v>
      </c>
      <c r="B4" s="180" t="s">
        <v>33</v>
      </c>
      <c r="C4" s="75" t="s">
        <v>543</v>
      </c>
      <c r="D4" s="161" t="s">
        <v>544</v>
      </c>
      <c r="E4" s="34" t="s">
        <v>545</v>
      </c>
    </row>
    <row r="5" spans="1:5" ht="24" customHeight="1">
      <c r="A5" s="36" t="s">
        <v>9</v>
      </c>
      <c r="B5" s="101">
        <f>SUM(B6:B19)</f>
        <v>139587</v>
      </c>
      <c r="C5" s="102">
        <f>SUM(C6:C19)</f>
        <v>150754.86</v>
      </c>
      <c r="D5" s="181">
        <f>C5/B5*100-100</f>
        <v>8.000644759182435</v>
      </c>
      <c r="E5" s="182"/>
    </row>
    <row r="6" spans="1:5" ht="24" customHeight="1">
      <c r="A6" s="183" t="s">
        <v>62</v>
      </c>
      <c r="B6" s="184">
        <v>36877</v>
      </c>
      <c r="C6" s="109">
        <v>39828</v>
      </c>
      <c r="D6" s="185">
        <f aca="true" t="shared" si="0" ref="D6:D26">C6/B6*100-100</f>
        <v>8.002277842557689</v>
      </c>
      <c r="E6" s="186"/>
    </row>
    <row r="7" spans="1:5" ht="24" customHeight="1">
      <c r="A7" s="183" t="s">
        <v>11</v>
      </c>
      <c r="B7" s="108">
        <v>4617</v>
      </c>
      <c r="C7" s="109">
        <v>4986.36</v>
      </c>
      <c r="D7" s="185">
        <f t="shared" si="0"/>
        <v>7.999999999999986</v>
      </c>
      <c r="E7" s="187"/>
    </row>
    <row r="8" spans="1:5" ht="24" customHeight="1">
      <c r="A8" s="183" t="s">
        <v>12</v>
      </c>
      <c r="B8" s="108">
        <v>3689</v>
      </c>
      <c r="C8" s="109">
        <v>3984.12</v>
      </c>
      <c r="D8" s="185">
        <f t="shared" si="0"/>
        <v>8</v>
      </c>
      <c r="E8" s="187"/>
    </row>
    <row r="9" spans="1:5" ht="24" customHeight="1">
      <c r="A9" s="183" t="s">
        <v>13</v>
      </c>
      <c r="B9" s="108">
        <v>2987</v>
      </c>
      <c r="C9" s="109">
        <v>3225</v>
      </c>
      <c r="D9" s="185">
        <f t="shared" si="0"/>
        <v>7.967860729829269</v>
      </c>
      <c r="E9" s="188"/>
    </row>
    <row r="10" spans="1:5" ht="24" customHeight="1">
      <c r="A10" s="183" t="s">
        <v>14</v>
      </c>
      <c r="B10" s="108">
        <v>7070</v>
      </c>
      <c r="C10" s="109">
        <v>7636.38</v>
      </c>
      <c r="D10" s="185">
        <f t="shared" si="0"/>
        <v>8.011032531824597</v>
      </c>
      <c r="E10" s="187"/>
    </row>
    <row r="11" spans="1:5" ht="24" customHeight="1">
      <c r="A11" s="183" t="s">
        <v>15</v>
      </c>
      <c r="B11" s="108">
        <v>3909</v>
      </c>
      <c r="C11" s="109">
        <v>4221</v>
      </c>
      <c r="D11" s="185">
        <f t="shared" si="0"/>
        <v>7.981580966999232</v>
      </c>
      <c r="E11" s="187"/>
    </row>
    <row r="12" spans="1:5" ht="24" customHeight="1">
      <c r="A12" s="183" t="s">
        <v>16</v>
      </c>
      <c r="B12" s="108">
        <v>1752</v>
      </c>
      <c r="C12" s="109">
        <v>1892</v>
      </c>
      <c r="D12" s="185">
        <f t="shared" si="0"/>
        <v>7.990867579908681</v>
      </c>
      <c r="E12" s="187"/>
    </row>
    <row r="13" spans="1:5" ht="24" customHeight="1">
      <c r="A13" s="183" t="s">
        <v>17</v>
      </c>
      <c r="B13" s="108">
        <v>7526</v>
      </c>
      <c r="C13" s="109">
        <v>8129</v>
      </c>
      <c r="D13" s="185">
        <f t="shared" si="0"/>
        <v>8.012224289131026</v>
      </c>
      <c r="E13" s="187"/>
    </row>
    <row r="14" spans="1:5" ht="24" customHeight="1">
      <c r="A14" s="183" t="s">
        <v>18</v>
      </c>
      <c r="B14" s="108">
        <v>22094</v>
      </c>
      <c r="C14" s="109">
        <v>23862</v>
      </c>
      <c r="D14" s="185">
        <f t="shared" si="0"/>
        <v>8.002172535530022</v>
      </c>
      <c r="E14" s="189"/>
    </row>
    <row r="15" spans="1:5" ht="24" customHeight="1">
      <c r="A15" s="183" t="s">
        <v>19</v>
      </c>
      <c r="B15" s="108">
        <v>19603</v>
      </c>
      <c r="C15" s="109">
        <v>21171</v>
      </c>
      <c r="D15" s="185">
        <f t="shared" si="0"/>
        <v>7.99877569759731</v>
      </c>
      <c r="E15" s="189"/>
    </row>
    <row r="16" spans="1:5" ht="24" customHeight="1">
      <c r="A16" s="183" t="s">
        <v>20</v>
      </c>
      <c r="B16" s="184">
        <v>651</v>
      </c>
      <c r="C16" s="109">
        <v>703</v>
      </c>
      <c r="D16" s="185">
        <f t="shared" si="0"/>
        <v>7.98771121351767</v>
      </c>
      <c r="E16" s="189"/>
    </row>
    <row r="17" spans="1:5" ht="24" customHeight="1">
      <c r="A17" s="183" t="s">
        <v>21</v>
      </c>
      <c r="B17" s="184">
        <v>27827</v>
      </c>
      <c r="C17" s="109">
        <v>30053</v>
      </c>
      <c r="D17" s="185">
        <f t="shared" si="0"/>
        <v>7.9994250188665745</v>
      </c>
      <c r="E17" s="189"/>
    </row>
    <row r="18" spans="1:5" ht="24" customHeight="1">
      <c r="A18" s="183" t="s">
        <v>22</v>
      </c>
      <c r="B18" s="184">
        <v>985</v>
      </c>
      <c r="C18" s="109">
        <v>1064</v>
      </c>
      <c r="D18" s="185">
        <f t="shared" si="0"/>
        <v>8.02030456852792</v>
      </c>
      <c r="E18" s="189"/>
    </row>
    <row r="19" spans="1:5" ht="24" customHeight="1">
      <c r="A19" s="183" t="s">
        <v>546</v>
      </c>
      <c r="B19" s="190"/>
      <c r="C19" s="109"/>
      <c r="D19" s="185"/>
      <c r="E19" s="189"/>
    </row>
    <row r="20" spans="1:5" ht="24" customHeight="1">
      <c r="A20" s="41" t="s">
        <v>24</v>
      </c>
      <c r="B20" s="191">
        <f>SUM(B21:B25)</f>
        <v>41564</v>
      </c>
      <c r="C20" s="191">
        <f>SUM(C21:C25)</f>
        <v>40541</v>
      </c>
      <c r="D20" s="185">
        <f t="shared" si="0"/>
        <v>-2.461264555865654</v>
      </c>
      <c r="E20" s="192"/>
    </row>
    <row r="21" spans="1:5" ht="24" customHeight="1">
      <c r="A21" s="183" t="s">
        <v>25</v>
      </c>
      <c r="B21" s="184">
        <v>8536</v>
      </c>
      <c r="C21" s="116">
        <v>9238</v>
      </c>
      <c r="D21" s="185">
        <f t="shared" si="0"/>
        <v>8.223992502343023</v>
      </c>
      <c r="E21" s="193"/>
    </row>
    <row r="22" spans="1:5" ht="24" customHeight="1">
      <c r="A22" s="183" t="s">
        <v>26</v>
      </c>
      <c r="B22" s="184">
        <v>1843</v>
      </c>
      <c r="C22" s="116">
        <v>1798</v>
      </c>
      <c r="D22" s="185">
        <f t="shared" si="0"/>
        <v>-2.441671188279983</v>
      </c>
      <c r="E22" s="193"/>
    </row>
    <row r="23" spans="1:5" ht="24" customHeight="1">
      <c r="A23" s="183" t="s">
        <v>27</v>
      </c>
      <c r="B23" s="184">
        <v>22074</v>
      </c>
      <c r="C23" s="116">
        <v>20000</v>
      </c>
      <c r="D23" s="185">
        <f t="shared" si="0"/>
        <v>-9.395669112983597</v>
      </c>
      <c r="E23" s="193"/>
    </row>
    <row r="24" spans="1:5" ht="24" customHeight="1">
      <c r="A24" s="183" t="s">
        <v>28</v>
      </c>
      <c r="B24" s="184">
        <v>8660</v>
      </c>
      <c r="C24" s="116">
        <v>9100</v>
      </c>
      <c r="D24" s="185">
        <f t="shared" si="0"/>
        <v>5.080831408775978</v>
      </c>
      <c r="E24" s="193"/>
    </row>
    <row r="25" spans="1:5" ht="24" customHeight="1">
      <c r="A25" s="183" t="s">
        <v>29</v>
      </c>
      <c r="B25" s="184">
        <v>451</v>
      </c>
      <c r="C25" s="109">
        <v>405</v>
      </c>
      <c r="D25" s="185">
        <f t="shared" si="0"/>
        <v>-10.199556541019959</v>
      </c>
      <c r="E25" s="189"/>
    </row>
    <row r="26" spans="1:5" ht="24" customHeight="1">
      <c r="A26" s="194" t="s">
        <v>30</v>
      </c>
      <c r="B26" s="142">
        <f>B20+B5</f>
        <v>181151</v>
      </c>
      <c r="C26" s="142">
        <f>C20+C5</f>
        <v>191295.86</v>
      </c>
      <c r="D26" s="195">
        <f t="shared" si="0"/>
        <v>5.600223018365895</v>
      </c>
      <c r="E26" s="196"/>
    </row>
    <row r="27" spans="1:5" ht="64.5" customHeight="1">
      <c r="A27" s="479"/>
      <c r="B27" s="479"/>
      <c r="C27" s="479"/>
      <c r="D27" s="479"/>
      <c r="E27" s="479"/>
    </row>
    <row r="28" spans="1:2" ht="15.75">
      <c r="A28" s="197"/>
      <c r="B28" s="197"/>
    </row>
    <row r="29" spans="1:2" ht="15.75">
      <c r="A29" s="197"/>
      <c r="B29" s="197"/>
    </row>
    <row r="30" spans="1:2" ht="15.75">
      <c r="A30" s="197"/>
      <c r="B30" s="197"/>
    </row>
    <row r="31" spans="1:2" ht="15.75">
      <c r="A31" s="197"/>
      <c r="B31" s="197"/>
    </row>
  </sheetData>
  <sheetProtection/>
  <mergeCells count="3">
    <mergeCell ref="A2:E2"/>
    <mergeCell ref="D3:E3"/>
    <mergeCell ref="A27:E27"/>
  </mergeCells>
  <printOptions horizontalCentered="1"/>
  <pageMargins left="0.7480314960629921" right="0.7480314960629921" top="0.8661417322834646" bottom="0.8661417322834646" header="0.1968503937007874" footer="0.2362204724409449"/>
  <pageSetup horizontalDpi="1200" verticalDpi="12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1"/>
  <sheetViews>
    <sheetView view="pageBreakPreview" zoomScale="60" zoomScalePageLayoutView="0" workbookViewId="0" topLeftCell="A1">
      <selection activeCell="N24" sqref="N24"/>
    </sheetView>
  </sheetViews>
  <sheetFormatPr defaultColWidth="8.625" defaultRowHeight="14.25"/>
  <cols>
    <col min="1" max="1" width="22.625" style="69" customWidth="1"/>
    <col min="2" max="2" width="13.375" style="69" customWidth="1"/>
    <col min="3" max="3" width="12.50390625" style="69" customWidth="1"/>
    <col min="4" max="4" width="13.25390625" style="69" customWidth="1"/>
    <col min="5" max="5" width="25.375" style="69" customWidth="1"/>
    <col min="6" max="32" width="9.00390625" style="69" bestFit="1" customWidth="1"/>
    <col min="33" max="16384" width="8.625" style="69" customWidth="1"/>
  </cols>
  <sheetData>
    <row r="1" spans="1:2" ht="25.5" customHeight="1">
      <c r="A1" s="71"/>
      <c r="B1" s="71"/>
    </row>
    <row r="2" spans="1:5" ht="24" customHeight="1">
      <c r="A2" s="463" t="s">
        <v>1346</v>
      </c>
      <c r="B2" s="463"/>
      <c r="C2" s="463"/>
      <c r="D2" s="463"/>
      <c r="E2" s="463"/>
    </row>
    <row r="3" ht="15.75">
      <c r="E3" s="33" t="s">
        <v>0</v>
      </c>
    </row>
    <row r="4" spans="1:5" ht="31.5" customHeight="1">
      <c r="A4" s="74" t="s">
        <v>31</v>
      </c>
      <c r="B4" s="160" t="s">
        <v>33</v>
      </c>
      <c r="C4" s="160" t="s">
        <v>550</v>
      </c>
      <c r="D4" s="161" t="s">
        <v>544</v>
      </c>
      <c r="E4" s="34" t="s">
        <v>34</v>
      </c>
    </row>
    <row r="5" spans="1:5" ht="24.75" customHeight="1">
      <c r="A5" s="162" t="s">
        <v>37</v>
      </c>
      <c r="B5" s="163">
        <v>22257</v>
      </c>
      <c r="C5" s="164">
        <f>24705-1998</f>
        <v>22707</v>
      </c>
      <c r="D5" s="165">
        <f>(C5-B5)/B5*100</f>
        <v>2.0218358269308534</v>
      </c>
      <c r="E5" s="166"/>
    </row>
    <row r="6" spans="1:5" ht="30.75" customHeight="1">
      <c r="A6" s="167" t="s">
        <v>38</v>
      </c>
      <c r="B6" s="168">
        <v>157</v>
      </c>
      <c r="C6" s="169">
        <v>573</v>
      </c>
      <c r="D6" s="170">
        <f aca="true" t="shared" si="0" ref="D6:D28">(C6-B6)/B6*100</f>
        <v>264.968152866242</v>
      </c>
      <c r="E6" s="171" t="s">
        <v>551</v>
      </c>
    </row>
    <row r="7" spans="1:5" ht="24.75" customHeight="1">
      <c r="A7" s="167" t="s">
        <v>39</v>
      </c>
      <c r="B7" s="168">
        <v>18302</v>
      </c>
      <c r="C7" s="169">
        <v>17136</v>
      </c>
      <c r="D7" s="170">
        <f t="shared" si="0"/>
        <v>-6.370888427494263</v>
      </c>
      <c r="E7" s="172"/>
    </row>
    <row r="8" spans="1:5" ht="24.75" customHeight="1">
      <c r="A8" s="167" t="s">
        <v>40</v>
      </c>
      <c r="B8" s="168">
        <v>76415</v>
      </c>
      <c r="C8" s="169">
        <f>72710+1000</f>
        <v>73710</v>
      </c>
      <c r="D8" s="170">
        <f t="shared" si="0"/>
        <v>-3.5398809134332265</v>
      </c>
      <c r="E8" s="172"/>
    </row>
    <row r="9" spans="1:5" ht="24.75" customHeight="1">
      <c r="A9" s="167" t="s">
        <v>41</v>
      </c>
      <c r="B9" s="168">
        <v>1784</v>
      </c>
      <c r="C9" s="169">
        <v>438</v>
      </c>
      <c r="D9" s="170">
        <f t="shared" si="0"/>
        <v>-75.44843049327355</v>
      </c>
      <c r="E9" s="172"/>
    </row>
    <row r="10" spans="1:5" ht="24.75" customHeight="1">
      <c r="A10" s="167" t="s">
        <v>42</v>
      </c>
      <c r="B10" s="168">
        <v>2349</v>
      </c>
      <c r="C10" s="169">
        <v>2202</v>
      </c>
      <c r="D10" s="170">
        <f t="shared" si="0"/>
        <v>-6.257982120051085</v>
      </c>
      <c r="E10" s="172"/>
    </row>
    <row r="11" spans="1:5" ht="24.75" customHeight="1">
      <c r="A11" s="167" t="s">
        <v>43</v>
      </c>
      <c r="B11" s="168">
        <v>57565</v>
      </c>
      <c r="C11" s="169">
        <v>67825</v>
      </c>
      <c r="D11" s="170">
        <f t="shared" si="0"/>
        <v>17.823330148527752</v>
      </c>
      <c r="E11" s="172"/>
    </row>
    <row r="12" spans="1:5" ht="24.75" customHeight="1">
      <c r="A12" s="167" t="s">
        <v>44</v>
      </c>
      <c r="B12" s="168">
        <v>26032</v>
      </c>
      <c r="C12" s="169">
        <f>26483+2000</f>
        <v>28483</v>
      </c>
      <c r="D12" s="170">
        <f t="shared" si="0"/>
        <v>9.415334972341734</v>
      </c>
      <c r="E12" s="172"/>
    </row>
    <row r="13" spans="1:5" ht="33.75" customHeight="1">
      <c r="A13" s="167" t="s">
        <v>45</v>
      </c>
      <c r="B13" s="168">
        <v>3926</v>
      </c>
      <c r="C13" s="169">
        <v>845</v>
      </c>
      <c r="D13" s="170">
        <f t="shared" si="0"/>
        <v>-78.47682119205298</v>
      </c>
      <c r="E13" s="171" t="s">
        <v>552</v>
      </c>
    </row>
    <row r="14" spans="1:5" ht="24.75" customHeight="1">
      <c r="A14" s="167" t="s">
        <v>46</v>
      </c>
      <c r="B14" s="168">
        <v>8150</v>
      </c>
      <c r="C14" s="169">
        <f>5443+1000</f>
        <v>6443</v>
      </c>
      <c r="D14" s="170">
        <f t="shared" si="0"/>
        <v>-20.944785276073617</v>
      </c>
      <c r="E14" s="171"/>
    </row>
    <row r="15" spans="1:5" ht="34.5" customHeight="1">
      <c r="A15" s="167" t="s">
        <v>47</v>
      </c>
      <c r="B15" s="168">
        <v>17386</v>
      </c>
      <c r="C15" s="169">
        <f>10193+2408</f>
        <v>12601</v>
      </c>
      <c r="D15" s="170">
        <f t="shared" si="0"/>
        <v>-27.52214425399747</v>
      </c>
      <c r="E15" s="171" t="s">
        <v>553</v>
      </c>
    </row>
    <row r="16" spans="1:5" ht="57.75" customHeight="1">
      <c r="A16" s="167" t="s">
        <v>48</v>
      </c>
      <c r="B16" s="168">
        <v>3818</v>
      </c>
      <c r="C16" s="169">
        <v>1719</v>
      </c>
      <c r="D16" s="170">
        <f t="shared" si="0"/>
        <v>-54.97642744892614</v>
      </c>
      <c r="E16" s="171" t="s">
        <v>554</v>
      </c>
    </row>
    <row r="17" spans="1:5" ht="24.75" customHeight="1">
      <c r="A17" s="167" t="s">
        <v>49</v>
      </c>
      <c r="B17" s="168">
        <v>1281</v>
      </c>
      <c r="C17" s="169">
        <v>1113</v>
      </c>
      <c r="D17" s="170">
        <f t="shared" si="0"/>
        <v>-13.114754098360656</v>
      </c>
      <c r="E17" s="171"/>
    </row>
    <row r="18" spans="1:5" ht="24.75" customHeight="1">
      <c r="A18" s="167" t="s">
        <v>50</v>
      </c>
      <c r="B18" s="168">
        <v>552</v>
      </c>
      <c r="C18" s="169">
        <v>976</v>
      </c>
      <c r="D18" s="170">
        <f t="shared" si="0"/>
        <v>76.81159420289855</v>
      </c>
      <c r="E18" s="171"/>
    </row>
    <row r="19" spans="1:5" ht="24.75" customHeight="1">
      <c r="A19" s="167" t="s">
        <v>51</v>
      </c>
      <c r="B19" s="168">
        <v>167</v>
      </c>
      <c r="C19" s="169">
        <v>125</v>
      </c>
      <c r="D19" s="170">
        <f t="shared" si="0"/>
        <v>-25.149700598802394</v>
      </c>
      <c r="E19" s="173"/>
    </row>
    <row r="20" spans="1:5" ht="24.75" customHeight="1">
      <c r="A20" s="167" t="s">
        <v>52</v>
      </c>
      <c r="B20" s="168">
        <v>374</v>
      </c>
      <c r="C20" s="169">
        <v>357</v>
      </c>
      <c r="D20" s="170">
        <f t="shared" si="0"/>
        <v>-4.545454545454546</v>
      </c>
      <c r="E20" s="173"/>
    </row>
    <row r="21" spans="1:5" ht="24.75" customHeight="1">
      <c r="A21" s="167" t="s">
        <v>53</v>
      </c>
      <c r="B21" s="168">
        <v>1191</v>
      </c>
      <c r="C21" s="169">
        <v>1439</v>
      </c>
      <c r="D21" s="170">
        <f t="shared" si="0"/>
        <v>20.822837951301427</v>
      </c>
      <c r="E21" s="173"/>
    </row>
    <row r="22" spans="1:5" ht="24.75" customHeight="1">
      <c r="A22" s="167" t="s">
        <v>54</v>
      </c>
      <c r="B22" s="168">
        <v>12340</v>
      </c>
      <c r="C22" s="169">
        <v>4682</v>
      </c>
      <c r="D22" s="170">
        <f t="shared" si="0"/>
        <v>-62.058346839546196</v>
      </c>
      <c r="E22" s="173"/>
    </row>
    <row r="23" spans="1:5" ht="24.75" customHeight="1">
      <c r="A23" s="167" t="s">
        <v>55</v>
      </c>
      <c r="B23" s="168">
        <v>1160</v>
      </c>
      <c r="C23" s="169">
        <v>321</v>
      </c>
      <c r="D23" s="170">
        <f t="shared" si="0"/>
        <v>-72.32758620689656</v>
      </c>
      <c r="E23" s="173"/>
    </row>
    <row r="24" spans="1:5" ht="24.75" customHeight="1">
      <c r="A24" s="167" t="s">
        <v>56</v>
      </c>
      <c r="B24" s="168">
        <v>1912</v>
      </c>
      <c r="C24" s="169">
        <v>2230</v>
      </c>
      <c r="D24" s="170">
        <f t="shared" si="0"/>
        <v>16.631799163179917</v>
      </c>
      <c r="E24" s="173"/>
    </row>
    <row r="25" spans="1:5" ht="24.75" customHeight="1">
      <c r="A25" s="167" t="s">
        <v>547</v>
      </c>
      <c r="B25" s="168"/>
      <c r="C25" s="169">
        <v>6500</v>
      </c>
      <c r="D25" s="170"/>
      <c r="E25" s="171" t="s">
        <v>555</v>
      </c>
    </row>
    <row r="26" spans="1:5" ht="24.75" customHeight="1">
      <c r="A26" s="167" t="s">
        <v>548</v>
      </c>
      <c r="B26" s="168">
        <v>14066</v>
      </c>
      <c r="C26" s="169">
        <v>13668</v>
      </c>
      <c r="D26" s="170">
        <f t="shared" si="0"/>
        <v>-2.8295179866344373</v>
      </c>
      <c r="E26" s="41"/>
    </row>
    <row r="27" spans="1:5" ht="31.5" customHeight="1">
      <c r="A27" s="167" t="s">
        <v>549</v>
      </c>
      <c r="B27" s="168"/>
      <c r="C27" s="169">
        <f>6000+1998</f>
        <v>7998</v>
      </c>
      <c r="D27" s="170"/>
      <c r="E27" s="171" t="s">
        <v>556</v>
      </c>
    </row>
    <row r="28" spans="1:5" ht="24.75" customHeight="1">
      <c r="A28" s="174" t="s">
        <v>59</v>
      </c>
      <c r="B28" s="175">
        <f>SUM(B5:B27)</f>
        <v>271184</v>
      </c>
      <c r="C28" s="176">
        <f>SUM(C5:C27)</f>
        <v>274091</v>
      </c>
      <c r="D28" s="177">
        <f t="shared" si="0"/>
        <v>1.0719658976930793</v>
      </c>
      <c r="E28" s="178"/>
    </row>
    <row r="29" spans="1:5" ht="36.75" customHeight="1">
      <c r="A29" s="480" t="s">
        <v>557</v>
      </c>
      <c r="B29" s="480"/>
      <c r="C29" s="480"/>
      <c r="D29" s="480"/>
      <c r="E29" s="480"/>
    </row>
    <row r="31" ht="15.75">
      <c r="C31" s="179"/>
    </row>
  </sheetData>
  <sheetProtection/>
  <mergeCells count="2">
    <mergeCell ref="A2:E2"/>
    <mergeCell ref="A29:E29"/>
  </mergeCells>
  <printOptions horizontalCentered="1"/>
  <pageMargins left="0.7868055555555555" right="0.7480314960629921" top="0.7874015748031497" bottom="0.7874015748031497" header="0.31496062992125984" footer="0.1968503937007874"/>
  <pageSetup fitToHeight="1" fitToWidth="1"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D49"/>
  <sheetViews>
    <sheetView zoomScalePageLayoutView="0" workbookViewId="0" topLeftCell="A1">
      <selection activeCell="H3" sqref="H3"/>
    </sheetView>
  </sheetViews>
  <sheetFormatPr defaultColWidth="9.00390625" defaultRowHeight="14.25"/>
  <cols>
    <col min="1" max="1" width="27.00390625" style="0" customWidth="1"/>
    <col min="2" max="2" width="15.75390625" style="0" customWidth="1"/>
    <col min="3" max="3" width="30.50390625" style="0" customWidth="1"/>
    <col min="4" max="4" width="31.375" style="0" customWidth="1"/>
  </cols>
  <sheetData>
    <row r="1" spans="1:4" ht="27">
      <c r="A1" s="337" t="s">
        <v>1155</v>
      </c>
      <c r="B1" s="337"/>
      <c r="C1" s="338"/>
      <c r="D1" s="338"/>
    </row>
    <row r="2" spans="1:4" ht="14.25">
      <c r="A2" s="339"/>
      <c r="B2" s="339"/>
      <c r="C2" s="340"/>
      <c r="D2" s="435" t="s">
        <v>1382</v>
      </c>
    </row>
    <row r="3" spans="1:4" ht="14.25">
      <c r="A3" s="481" t="s">
        <v>1035</v>
      </c>
      <c r="B3" s="482"/>
      <c r="C3" s="485" t="s">
        <v>1036</v>
      </c>
      <c r="D3" s="488" t="s">
        <v>1037</v>
      </c>
    </row>
    <row r="4" spans="1:4" ht="14.25">
      <c r="A4" s="483"/>
      <c r="B4" s="484"/>
      <c r="C4" s="486"/>
      <c r="D4" s="489"/>
    </row>
    <row r="5" spans="1:4" ht="14.25">
      <c r="A5" s="341" t="s">
        <v>1038</v>
      </c>
      <c r="B5" s="341" t="s">
        <v>1039</v>
      </c>
      <c r="C5" s="487"/>
      <c r="D5" s="490"/>
    </row>
    <row r="6" spans="1:4" ht="14.25">
      <c r="A6" s="342" t="s">
        <v>1040</v>
      </c>
      <c r="B6" s="342" t="s">
        <v>1040</v>
      </c>
      <c r="C6" s="343" t="s">
        <v>1040</v>
      </c>
      <c r="D6" s="343" t="s">
        <v>1041</v>
      </c>
    </row>
    <row r="7" spans="1:4" ht="14.25">
      <c r="A7" s="344"/>
      <c r="B7" s="345"/>
      <c r="C7" s="345" t="s">
        <v>1042</v>
      </c>
      <c r="D7" s="346">
        <v>181136.19</v>
      </c>
    </row>
    <row r="8" spans="1:4" ht="14.25">
      <c r="A8" s="344" t="s">
        <v>1043</v>
      </c>
      <c r="B8" s="344"/>
      <c r="C8" s="345" t="s">
        <v>1044</v>
      </c>
      <c r="D8" s="346">
        <v>119073.54</v>
      </c>
    </row>
    <row r="9" spans="1:4" ht="14.25">
      <c r="A9" s="344" t="s">
        <v>1045</v>
      </c>
      <c r="B9" s="344" t="s">
        <v>1046</v>
      </c>
      <c r="C9" s="345" t="s">
        <v>1047</v>
      </c>
      <c r="D9" s="346">
        <v>32375.02</v>
      </c>
    </row>
    <row r="10" spans="1:4" ht="14.25">
      <c r="A10" s="344" t="s">
        <v>1045</v>
      </c>
      <c r="B10" s="344" t="s">
        <v>1048</v>
      </c>
      <c r="C10" s="345" t="s">
        <v>1049</v>
      </c>
      <c r="D10" s="346">
        <v>18695.04</v>
      </c>
    </row>
    <row r="11" spans="1:4" ht="14.25">
      <c r="A11" s="344" t="s">
        <v>1045</v>
      </c>
      <c r="B11" s="344" t="s">
        <v>1050</v>
      </c>
      <c r="C11" s="345" t="s">
        <v>1051</v>
      </c>
      <c r="D11" s="346">
        <v>1986.77</v>
      </c>
    </row>
    <row r="12" spans="1:4" ht="14.25">
      <c r="A12" s="344" t="s">
        <v>1045</v>
      </c>
      <c r="B12" s="344" t="s">
        <v>1052</v>
      </c>
      <c r="C12" s="345" t="s">
        <v>1053</v>
      </c>
      <c r="D12" s="346">
        <v>19695.9</v>
      </c>
    </row>
    <row r="13" spans="1:4" ht="14.25">
      <c r="A13" s="344" t="s">
        <v>1045</v>
      </c>
      <c r="B13" s="344" t="s">
        <v>1054</v>
      </c>
      <c r="C13" s="345" t="s">
        <v>1055</v>
      </c>
      <c r="D13" s="346">
        <v>9142.74</v>
      </c>
    </row>
    <row r="14" spans="1:4" ht="14.25">
      <c r="A14" s="344" t="s">
        <v>1045</v>
      </c>
      <c r="B14" s="344" t="s">
        <v>1056</v>
      </c>
      <c r="C14" s="345" t="s">
        <v>1057</v>
      </c>
      <c r="D14" s="346">
        <v>4580.25</v>
      </c>
    </row>
    <row r="15" spans="1:4" ht="14.25">
      <c r="A15" s="344" t="s">
        <v>1045</v>
      </c>
      <c r="B15" s="344" t="s">
        <v>1058</v>
      </c>
      <c r="C15" s="345" t="s">
        <v>1059</v>
      </c>
      <c r="D15" s="346">
        <v>3987.26</v>
      </c>
    </row>
    <row r="16" spans="1:4" ht="14.25">
      <c r="A16" s="344" t="s">
        <v>1045</v>
      </c>
      <c r="B16" s="344" t="s">
        <v>1060</v>
      </c>
      <c r="C16" s="345" t="s">
        <v>1061</v>
      </c>
      <c r="D16" s="346">
        <v>2183.43</v>
      </c>
    </row>
    <row r="17" spans="1:4" ht="14.25">
      <c r="A17" s="344" t="s">
        <v>1045</v>
      </c>
      <c r="B17" s="344" t="s">
        <v>1062</v>
      </c>
      <c r="C17" s="345" t="s">
        <v>1063</v>
      </c>
      <c r="D17" s="346">
        <v>10178.63</v>
      </c>
    </row>
    <row r="18" spans="1:4" ht="14.25">
      <c r="A18" s="344" t="s">
        <v>1045</v>
      </c>
      <c r="B18" s="344" t="s">
        <v>1064</v>
      </c>
      <c r="C18" s="345" t="s">
        <v>1065</v>
      </c>
      <c r="D18" s="346">
        <v>8036.76</v>
      </c>
    </row>
    <row r="19" spans="1:4" ht="14.25">
      <c r="A19" s="344" t="s">
        <v>1045</v>
      </c>
      <c r="B19" s="344" t="s">
        <v>1066</v>
      </c>
      <c r="C19" s="345" t="s">
        <v>1067</v>
      </c>
      <c r="D19" s="346">
        <v>5903.99</v>
      </c>
    </row>
    <row r="20" spans="1:4" ht="14.25">
      <c r="A20" s="344" t="s">
        <v>1045</v>
      </c>
      <c r="B20" s="344" t="s">
        <v>1068</v>
      </c>
      <c r="C20" s="345" t="s">
        <v>1069</v>
      </c>
      <c r="D20" s="346">
        <v>2307.75</v>
      </c>
    </row>
    <row r="21" spans="1:4" ht="14.25">
      <c r="A21" s="344" t="s">
        <v>1070</v>
      </c>
      <c r="B21" s="344"/>
      <c r="C21" s="345" t="s">
        <v>1071</v>
      </c>
      <c r="D21" s="346">
        <v>11231.54</v>
      </c>
    </row>
    <row r="22" spans="1:4" ht="14.25">
      <c r="A22" s="344" t="s">
        <v>1072</v>
      </c>
      <c r="B22" s="344" t="s">
        <v>1073</v>
      </c>
      <c r="C22" s="345" t="s">
        <v>1074</v>
      </c>
      <c r="D22" s="346">
        <v>470.39</v>
      </c>
    </row>
    <row r="23" spans="1:4" ht="14.25">
      <c r="A23" s="344" t="s">
        <v>1072</v>
      </c>
      <c r="B23" s="344" t="s">
        <v>1075</v>
      </c>
      <c r="C23" s="345" t="s">
        <v>1076</v>
      </c>
      <c r="D23" s="346">
        <v>0.5</v>
      </c>
    </row>
    <row r="24" spans="1:4" ht="14.25">
      <c r="A24" s="344" t="s">
        <v>1072</v>
      </c>
      <c r="B24" s="344" t="s">
        <v>1077</v>
      </c>
      <c r="C24" s="345" t="s">
        <v>1078</v>
      </c>
      <c r="D24" s="346">
        <v>1.8</v>
      </c>
    </row>
    <row r="25" spans="1:4" ht="14.25">
      <c r="A25" s="344" t="s">
        <v>1072</v>
      </c>
      <c r="B25" s="344" t="s">
        <v>1079</v>
      </c>
      <c r="C25" s="345" t="s">
        <v>1080</v>
      </c>
      <c r="D25" s="346">
        <v>29.32</v>
      </c>
    </row>
    <row r="26" spans="1:4" ht="14.25">
      <c r="A26" s="344" t="s">
        <v>1072</v>
      </c>
      <c r="B26" s="344" t="s">
        <v>1081</v>
      </c>
      <c r="C26" s="345" t="s">
        <v>1082</v>
      </c>
      <c r="D26" s="346">
        <v>88.08</v>
      </c>
    </row>
    <row r="27" spans="1:4" ht="14.25">
      <c r="A27" s="344" t="s">
        <v>1072</v>
      </c>
      <c r="B27" s="344" t="s">
        <v>1083</v>
      </c>
      <c r="C27" s="345" t="s">
        <v>1084</v>
      </c>
      <c r="D27" s="346">
        <v>0.8</v>
      </c>
    </row>
    <row r="28" spans="1:4" ht="14.25">
      <c r="A28" s="344" t="s">
        <v>1072</v>
      </c>
      <c r="B28" s="344" t="s">
        <v>1085</v>
      </c>
      <c r="C28" s="345" t="s">
        <v>1086</v>
      </c>
      <c r="D28" s="346">
        <v>146.75</v>
      </c>
    </row>
    <row r="29" spans="1:4" ht="14.25">
      <c r="A29" s="344" t="s">
        <v>1072</v>
      </c>
      <c r="B29" s="344" t="s">
        <v>1087</v>
      </c>
      <c r="C29" s="345" t="s">
        <v>1088</v>
      </c>
      <c r="D29" s="346">
        <v>3</v>
      </c>
    </row>
    <row r="30" spans="1:4" ht="14.25">
      <c r="A30" s="344" t="s">
        <v>1072</v>
      </c>
      <c r="B30" s="344" t="s">
        <v>1089</v>
      </c>
      <c r="C30" s="345" t="s">
        <v>1090</v>
      </c>
      <c r="D30" s="346">
        <v>88.05</v>
      </c>
    </row>
    <row r="31" spans="1:4" ht="14.25">
      <c r="A31" s="344" t="s">
        <v>1072</v>
      </c>
      <c r="B31" s="344" t="s">
        <v>1091</v>
      </c>
      <c r="C31" s="345" t="s">
        <v>1092</v>
      </c>
      <c r="D31" s="346">
        <v>97.27</v>
      </c>
    </row>
    <row r="32" spans="1:4" ht="14.25">
      <c r="A32" s="344" t="s">
        <v>1072</v>
      </c>
      <c r="B32" s="344" t="s">
        <v>1093</v>
      </c>
      <c r="C32" s="345" t="s">
        <v>1094</v>
      </c>
      <c r="D32" s="346">
        <v>21.35</v>
      </c>
    </row>
    <row r="33" spans="1:4" ht="14.25">
      <c r="A33" s="344" t="s">
        <v>1072</v>
      </c>
      <c r="B33" s="344" t="s">
        <v>1095</v>
      </c>
      <c r="C33" s="345" t="s">
        <v>1096</v>
      </c>
      <c r="D33" s="346">
        <v>75</v>
      </c>
    </row>
    <row r="34" spans="1:4" ht="14.25">
      <c r="A34" s="344" t="s">
        <v>1072</v>
      </c>
      <c r="B34" s="344" t="s">
        <v>1097</v>
      </c>
      <c r="C34" s="345" t="s">
        <v>1098</v>
      </c>
      <c r="D34" s="346">
        <v>825.45</v>
      </c>
    </row>
    <row r="35" spans="1:4" ht="14.25">
      <c r="A35" s="344" t="s">
        <v>1072</v>
      </c>
      <c r="B35" s="344" t="s">
        <v>1099</v>
      </c>
      <c r="C35" s="345" t="s">
        <v>1100</v>
      </c>
      <c r="D35" s="346">
        <v>50.81</v>
      </c>
    </row>
    <row r="36" spans="1:4" ht="14.25">
      <c r="A36" s="344" t="s">
        <v>1072</v>
      </c>
      <c r="B36" s="344" t="s">
        <v>1101</v>
      </c>
      <c r="C36" s="345" t="s">
        <v>1102</v>
      </c>
      <c r="D36" s="346">
        <v>392</v>
      </c>
    </row>
    <row r="37" spans="1:4" ht="14.25">
      <c r="A37" s="344" t="s">
        <v>1072</v>
      </c>
      <c r="B37" s="344" t="s">
        <v>1103</v>
      </c>
      <c r="C37" s="345" t="s">
        <v>1104</v>
      </c>
      <c r="D37" s="346">
        <v>951.25</v>
      </c>
    </row>
    <row r="38" spans="1:4" ht="14.25">
      <c r="A38" s="344" t="s">
        <v>1072</v>
      </c>
      <c r="B38" s="344" t="s">
        <v>1105</v>
      </c>
      <c r="C38" s="345" t="s">
        <v>1106</v>
      </c>
      <c r="D38" s="346">
        <v>7989.72</v>
      </c>
    </row>
    <row r="39" spans="1:4" ht="14.25">
      <c r="A39" s="344" t="s">
        <v>1107</v>
      </c>
      <c r="B39" s="344"/>
      <c r="C39" s="345" t="s">
        <v>1108</v>
      </c>
      <c r="D39" s="346">
        <v>50831.11</v>
      </c>
    </row>
    <row r="40" spans="1:4" ht="14.25">
      <c r="A40" s="344" t="s">
        <v>1109</v>
      </c>
      <c r="B40" s="344" t="s">
        <v>1110</v>
      </c>
      <c r="C40" s="345" t="s">
        <v>1111</v>
      </c>
      <c r="D40" s="346">
        <v>6536.19</v>
      </c>
    </row>
    <row r="41" spans="1:4" ht="14.25">
      <c r="A41" s="344" t="s">
        <v>1109</v>
      </c>
      <c r="B41" s="344" t="s">
        <v>1112</v>
      </c>
      <c r="C41" s="345" t="s">
        <v>1113</v>
      </c>
      <c r="D41" s="346">
        <v>24533.06</v>
      </c>
    </row>
    <row r="42" spans="1:4" ht="14.25">
      <c r="A42" s="344" t="s">
        <v>1109</v>
      </c>
      <c r="B42" s="344" t="s">
        <v>1114</v>
      </c>
      <c r="C42" s="345" t="s">
        <v>1115</v>
      </c>
      <c r="D42" s="346">
        <v>1450</v>
      </c>
    </row>
    <row r="43" spans="1:4" ht="14.25">
      <c r="A43" s="344" t="s">
        <v>1109</v>
      </c>
      <c r="B43" s="344" t="s">
        <v>1116</v>
      </c>
      <c r="C43" s="345" t="s">
        <v>1117</v>
      </c>
      <c r="D43" s="346">
        <v>2560.31</v>
      </c>
    </row>
    <row r="44" spans="1:4" ht="14.25">
      <c r="A44" s="344" t="s">
        <v>1109</v>
      </c>
      <c r="B44" s="344" t="s">
        <v>1118</v>
      </c>
      <c r="C44" s="345" t="s">
        <v>1119</v>
      </c>
      <c r="D44" s="346">
        <v>354.9</v>
      </c>
    </row>
    <row r="45" spans="1:4" ht="14.25">
      <c r="A45" s="344" t="s">
        <v>1109</v>
      </c>
      <c r="B45" s="344" t="s">
        <v>1120</v>
      </c>
      <c r="C45" s="345" t="s">
        <v>1121</v>
      </c>
      <c r="D45" s="346">
        <v>8320</v>
      </c>
    </row>
    <row r="46" spans="1:4" ht="14.25">
      <c r="A46" s="344" t="s">
        <v>1122</v>
      </c>
      <c r="B46" s="344" t="s">
        <v>1123</v>
      </c>
      <c r="C46" s="345" t="s">
        <v>1124</v>
      </c>
      <c r="D46" s="346">
        <v>4.47</v>
      </c>
    </row>
    <row r="47" spans="1:4" ht="14.25">
      <c r="A47" s="344" t="s">
        <v>1122</v>
      </c>
      <c r="B47" s="344" t="s">
        <v>1125</v>
      </c>
      <c r="C47" s="345" t="s">
        <v>1126</v>
      </c>
      <c r="D47" s="346">
        <v>152</v>
      </c>
    </row>
    <row r="48" spans="1:4" ht="14.25">
      <c r="A48" s="344" t="s">
        <v>1122</v>
      </c>
      <c r="B48" s="344" t="s">
        <v>1127</v>
      </c>
      <c r="C48" s="345" t="s">
        <v>1128</v>
      </c>
      <c r="D48" s="346">
        <v>1025.42</v>
      </c>
    </row>
    <row r="49" spans="1:4" ht="14.25">
      <c r="A49" s="344" t="s">
        <v>1122</v>
      </c>
      <c r="B49" s="344" t="s">
        <v>1129</v>
      </c>
      <c r="C49" s="345" t="s">
        <v>1130</v>
      </c>
      <c r="D49" s="346">
        <v>5894.76</v>
      </c>
    </row>
  </sheetData>
  <sheetProtection/>
  <mergeCells count="3">
    <mergeCell ref="A3:B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29.75390625" style="0" customWidth="1"/>
    <col min="5" max="5" width="30.75390625" style="0" customWidth="1"/>
  </cols>
  <sheetData>
    <row r="1" spans="1:5" ht="15.75">
      <c r="A1" s="383"/>
      <c r="B1" s="374"/>
      <c r="C1" s="374"/>
      <c r="D1" s="374"/>
      <c r="E1" s="374"/>
    </row>
    <row r="2" spans="1:5" ht="28.5">
      <c r="A2" s="463" t="s">
        <v>1195</v>
      </c>
      <c r="B2" s="463"/>
      <c r="C2" s="463"/>
      <c r="D2" s="463"/>
      <c r="E2" s="463"/>
    </row>
    <row r="3" spans="1:5" ht="15.75">
      <c r="A3" s="374"/>
      <c r="B3" s="374"/>
      <c r="C3" s="374"/>
      <c r="D3" s="374"/>
      <c r="E3" s="371" t="s">
        <v>1194</v>
      </c>
    </row>
    <row r="4" spans="1:5" ht="24.75">
      <c r="A4" s="99" t="s">
        <v>1</v>
      </c>
      <c r="B4" s="100" t="s">
        <v>558</v>
      </c>
      <c r="C4" s="100" t="s">
        <v>559</v>
      </c>
      <c r="D4" s="100" t="s">
        <v>544</v>
      </c>
      <c r="E4" s="27" t="s">
        <v>78</v>
      </c>
    </row>
    <row r="5" spans="1:5" ht="15">
      <c r="A5" s="36" t="s">
        <v>561</v>
      </c>
      <c r="B5" s="101"/>
      <c r="C5" s="102"/>
      <c r="D5" s="103"/>
      <c r="E5" s="378"/>
    </row>
    <row r="6" spans="1:5" ht="15">
      <c r="A6" s="41" t="s">
        <v>563</v>
      </c>
      <c r="B6" s="108"/>
      <c r="C6" s="109"/>
      <c r="D6" s="110"/>
      <c r="E6" s="379"/>
    </row>
    <row r="7" spans="1:5" ht="15">
      <c r="A7" s="41" t="s">
        <v>565</v>
      </c>
      <c r="B7" s="109">
        <v>335280</v>
      </c>
      <c r="C7" s="109">
        <v>468240</v>
      </c>
      <c r="D7" s="110">
        <f>C7/B7*100-100</f>
        <v>39.656406585540424</v>
      </c>
      <c r="E7" s="379"/>
    </row>
    <row r="8" spans="1:5" ht="15">
      <c r="A8" s="41" t="s">
        <v>567</v>
      </c>
      <c r="B8" s="109">
        <v>513</v>
      </c>
      <c r="C8" s="109">
        <v>550</v>
      </c>
      <c r="D8" s="110">
        <f>C8/B8*100-100</f>
        <v>7.212475633528271</v>
      </c>
      <c r="E8" s="379"/>
    </row>
    <row r="9" spans="1:5" ht="15">
      <c r="A9" s="41" t="s">
        <v>569</v>
      </c>
      <c r="B9" s="109">
        <v>27194</v>
      </c>
      <c r="C9" s="109">
        <v>25000</v>
      </c>
      <c r="D9" s="110">
        <f>C9/B9*100-100</f>
        <v>-8.067956166801508</v>
      </c>
      <c r="E9" s="379"/>
    </row>
    <row r="10" spans="1:5" ht="15">
      <c r="A10" s="41" t="s">
        <v>571</v>
      </c>
      <c r="B10" s="109">
        <v>2769</v>
      </c>
      <c r="C10" s="109">
        <v>3000</v>
      </c>
      <c r="D10" s="110">
        <f>C10/B10*100-100</f>
        <v>8.34236186348862</v>
      </c>
      <c r="E10" s="379"/>
    </row>
    <row r="11" spans="1:5" ht="15">
      <c r="A11" s="117" t="s">
        <v>92</v>
      </c>
      <c r="B11" s="109">
        <v>1044</v>
      </c>
      <c r="C11" s="109"/>
      <c r="D11" s="110"/>
      <c r="E11" s="379"/>
    </row>
    <row r="12" spans="1:5" ht="19.5" customHeight="1">
      <c r="A12" s="118"/>
      <c r="B12" s="108"/>
      <c r="C12" s="109"/>
      <c r="D12" s="110"/>
      <c r="E12" s="379"/>
    </row>
    <row r="13" spans="1:5" ht="24.75" customHeight="1">
      <c r="A13" s="118"/>
      <c r="B13" s="108"/>
      <c r="C13" s="109"/>
      <c r="D13" s="110"/>
      <c r="E13" s="379"/>
    </row>
    <row r="14" spans="1:5" ht="21" customHeight="1">
      <c r="A14" s="384"/>
      <c r="B14" s="108"/>
      <c r="C14" s="109"/>
      <c r="D14" s="110"/>
      <c r="E14" s="379"/>
    </row>
    <row r="15" spans="1:5" ht="27.75" customHeight="1">
      <c r="A15" s="118"/>
      <c r="B15" s="108"/>
      <c r="C15" s="109"/>
      <c r="D15" s="110"/>
      <c r="E15" s="379"/>
    </row>
    <row r="16" spans="1:5" ht="30" customHeight="1">
      <c r="A16" s="118"/>
      <c r="B16" s="108"/>
      <c r="C16" s="109"/>
      <c r="D16" s="110"/>
      <c r="E16" s="379"/>
    </row>
    <row r="17" spans="1:5" ht="33" customHeight="1">
      <c r="A17" s="118"/>
      <c r="B17" s="108"/>
      <c r="C17" s="109"/>
      <c r="D17" s="110"/>
      <c r="E17" s="379"/>
    </row>
    <row r="18" spans="1:5" ht="29.25" customHeight="1">
      <c r="A18" s="118"/>
      <c r="B18" s="108"/>
      <c r="C18" s="109"/>
      <c r="D18" s="110"/>
      <c r="E18" s="379"/>
    </row>
    <row r="19" spans="1:5" ht="15">
      <c r="A19" s="118"/>
      <c r="B19" s="108"/>
      <c r="C19" s="108"/>
      <c r="D19" s="120"/>
      <c r="E19" s="379"/>
    </row>
    <row r="20" spans="1:5" ht="18" customHeight="1">
      <c r="A20" s="118"/>
      <c r="B20" s="108"/>
      <c r="C20" s="108"/>
      <c r="D20" s="120"/>
      <c r="E20" s="379"/>
    </row>
    <row r="21" spans="1:5" ht="22.5" customHeight="1">
      <c r="A21" s="118"/>
      <c r="B21" s="108"/>
      <c r="C21" s="108"/>
      <c r="D21" s="120"/>
      <c r="E21" s="379"/>
    </row>
    <row r="22" spans="1:5" ht="15">
      <c r="A22" s="118"/>
      <c r="B22" s="109"/>
      <c r="C22" s="109"/>
      <c r="D22" s="120"/>
      <c r="E22" s="379"/>
    </row>
    <row r="23" spans="1:5" ht="15">
      <c r="A23" s="118"/>
      <c r="B23" s="109"/>
      <c r="C23" s="109"/>
      <c r="D23" s="120"/>
      <c r="E23" s="379"/>
    </row>
    <row r="24" spans="1:5" ht="15">
      <c r="A24" s="123" t="s">
        <v>30</v>
      </c>
      <c r="B24" s="124">
        <f>B5+B6+B7+B8+B9+B10+B11</f>
        <v>366800</v>
      </c>
      <c r="C24" s="124">
        <f>C5+C6+C7+C8+C9+C10</f>
        <v>496790</v>
      </c>
      <c r="D24" s="125">
        <f>C24/B24*100-100</f>
        <v>35.43893129770993</v>
      </c>
      <c r="E24" s="380"/>
    </row>
    <row r="25" spans="1:5" ht="15">
      <c r="A25" s="28" t="s">
        <v>585</v>
      </c>
      <c r="B25" s="101">
        <f>SUM(B26:B28)</f>
        <v>157100</v>
      </c>
      <c r="C25" s="101">
        <f>C26+C27+C28</f>
        <v>40966</v>
      </c>
      <c r="D25" s="129">
        <f>C25/B25*100-100</f>
        <v>-73.92361553150859</v>
      </c>
      <c r="E25" s="378"/>
    </row>
    <row r="26" spans="1:5" ht="24">
      <c r="A26" s="132" t="s">
        <v>110</v>
      </c>
      <c r="B26" s="109">
        <v>13460</v>
      </c>
      <c r="C26" s="109">
        <f>2400+38566</f>
        <v>40966</v>
      </c>
      <c r="D26" s="133">
        <f>C26/B26*100-100</f>
        <v>204.35364041604754</v>
      </c>
      <c r="E26" s="379"/>
    </row>
    <row r="27" spans="1:5" ht="15">
      <c r="A27" s="132" t="s">
        <v>588</v>
      </c>
      <c r="B27" s="109">
        <v>135000</v>
      </c>
      <c r="C27" s="109"/>
      <c r="D27" s="133"/>
      <c r="E27" s="379"/>
    </row>
    <row r="28" spans="1:5" ht="15">
      <c r="A28" s="132" t="s">
        <v>114</v>
      </c>
      <c r="B28" s="109">
        <v>8640</v>
      </c>
      <c r="C28" s="109"/>
      <c r="D28" s="120"/>
      <c r="E28" s="379"/>
    </row>
    <row r="29" spans="1:5" ht="15">
      <c r="A29" s="138" t="s">
        <v>591</v>
      </c>
      <c r="B29" s="108"/>
      <c r="C29" s="109">
        <v>5314</v>
      </c>
      <c r="D29" s="110"/>
      <c r="E29" s="379"/>
    </row>
    <row r="30" spans="1:5" ht="15.75">
      <c r="A30" s="381"/>
      <c r="B30" s="382"/>
      <c r="C30" s="382"/>
      <c r="D30" s="381"/>
      <c r="E30" s="379"/>
    </row>
    <row r="31" spans="1:5" ht="15">
      <c r="A31" s="123" t="s">
        <v>135</v>
      </c>
      <c r="B31" s="142">
        <f>B24+B25</f>
        <v>523900</v>
      </c>
      <c r="C31" s="128">
        <f>C24+C25+C29</f>
        <v>543070</v>
      </c>
      <c r="D31" s="143">
        <f>C31/B31*100-100</f>
        <v>3.659095247184581</v>
      </c>
      <c r="E31" s="380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33.25390625" style="0" customWidth="1"/>
    <col min="5" max="5" width="18.625" style="0" customWidth="1"/>
  </cols>
  <sheetData>
    <row r="1" spans="1:5" ht="15.75">
      <c r="A1" s="374"/>
      <c r="B1" s="374"/>
      <c r="C1" s="374"/>
      <c r="D1" s="374"/>
      <c r="E1" s="374"/>
    </row>
    <row r="2" spans="1:5" ht="27">
      <c r="A2" s="463" t="s">
        <v>1196</v>
      </c>
      <c r="B2" s="463"/>
      <c r="C2" s="463"/>
      <c r="D2" s="463"/>
      <c r="E2" s="463"/>
    </row>
    <row r="3" spans="1:5" ht="15.75">
      <c r="A3" s="72"/>
      <c r="B3" s="374"/>
      <c r="C3" s="374"/>
      <c r="D3" s="374"/>
      <c r="E3" s="33" t="s">
        <v>77</v>
      </c>
    </row>
    <row r="4" spans="1:5" ht="24.75">
      <c r="A4" s="99" t="s">
        <v>31</v>
      </c>
      <c r="B4" s="100" t="s">
        <v>558</v>
      </c>
      <c r="C4" s="100" t="s">
        <v>559</v>
      </c>
      <c r="D4" s="100" t="s">
        <v>560</v>
      </c>
      <c r="E4" s="27" t="s">
        <v>545</v>
      </c>
    </row>
    <row r="5" spans="1:5" ht="15">
      <c r="A5" s="105" t="s">
        <v>562</v>
      </c>
      <c r="B5" s="107">
        <f>B6+B7</f>
        <v>59</v>
      </c>
      <c r="C5" s="107">
        <v>55</v>
      </c>
      <c r="D5" s="150">
        <f>C5/B5*100-100</f>
        <v>-6.779661016949163</v>
      </c>
      <c r="E5" s="375"/>
    </row>
    <row r="6" spans="1:5" ht="15">
      <c r="A6" s="112" t="s">
        <v>564</v>
      </c>
      <c r="B6" s="116">
        <v>51</v>
      </c>
      <c r="C6" s="114">
        <v>50</v>
      </c>
      <c r="D6" s="152">
        <f>C6/B6*100-100</f>
        <v>-1.9607843137254974</v>
      </c>
      <c r="E6" s="376"/>
    </row>
    <row r="7" spans="1:5" ht="15">
      <c r="A7" s="112" t="s">
        <v>566</v>
      </c>
      <c r="B7" s="116">
        <v>8</v>
      </c>
      <c r="C7" s="113">
        <v>5</v>
      </c>
      <c r="D7" s="152">
        <f>C7/B7*100-100</f>
        <v>-37.5</v>
      </c>
      <c r="E7" s="376"/>
    </row>
    <row r="8" spans="1:5" ht="15">
      <c r="A8" s="115" t="s">
        <v>568</v>
      </c>
      <c r="B8" s="116">
        <f>B9</f>
        <v>293</v>
      </c>
      <c r="C8" s="116">
        <f>C9</f>
        <v>280</v>
      </c>
      <c r="D8" s="152">
        <f aca="true" t="shared" si="0" ref="D8:D31">C8/B8*100-100</f>
        <v>-4.436860068259392</v>
      </c>
      <c r="E8" s="376"/>
    </row>
    <row r="9" spans="1:5" ht="15">
      <c r="A9" s="112" t="s">
        <v>570</v>
      </c>
      <c r="B9" s="113">
        <v>293</v>
      </c>
      <c r="C9" s="113">
        <v>280</v>
      </c>
      <c r="D9" s="152">
        <f t="shared" si="0"/>
        <v>-4.436860068259392</v>
      </c>
      <c r="E9" s="376"/>
    </row>
    <row r="10" spans="1:5" ht="15">
      <c r="A10" s="115" t="s">
        <v>572</v>
      </c>
      <c r="B10" s="113">
        <f>SUM(B11:B18)</f>
        <v>351774</v>
      </c>
      <c r="C10" s="113">
        <f>SUM(C11:C18)</f>
        <v>441320</v>
      </c>
      <c r="D10" s="152">
        <f t="shared" si="0"/>
        <v>25.455548164446483</v>
      </c>
      <c r="E10" s="376"/>
    </row>
    <row r="11" spans="1:5" ht="48" customHeight="1">
      <c r="A11" s="112" t="s">
        <v>573</v>
      </c>
      <c r="B11" s="113">
        <f>281811-5793+5793</f>
        <v>281811</v>
      </c>
      <c r="C11" s="113">
        <f>408754+5000-434</f>
        <v>413320</v>
      </c>
      <c r="D11" s="152">
        <f t="shared" si="0"/>
        <v>46.66567309295945</v>
      </c>
      <c r="E11" s="376"/>
    </row>
    <row r="12" spans="1:5" ht="38.25" customHeight="1">
      <c r="A12" s="112" t="s">
        <v>574</v>
      </c>
      <c r="B12" s="113"/>
      <c r="C12" s="113"/>
      <c r="D12" s="152"/>
      <c r="E12" s="376"/>
    </row>
    <row r="13" spans="1:5" ht="39.75" customHeight="1">
      <c r="A13" s="112" t="s">
        <v>575</v>
      </c>
      <c r="B13" s="113"/>
      <c r="C13" s="113"/>
      <c r="D13" s="152"/>
      <c r="E13" s="376"/>
    </row>
    <row r="14" spans="1:5" ht="48" customHeight="1">
      <c r="A14" s="112" t="s">
        <v>576</v>
      </c>
      <c r="B14" s="113">
        <f>27194-60+60</f>
        <v>27194</v>
      </c>
      <c r="C14" s="113">
        <v>25000</v>
      </c>
      <c r="D14" s="152">
        <f t="shared" si="0"/>
        <v>-8.067956166801508</v>
      </c>
      <c r="E14" s="376"/>
    </row>
    <row r="15" spans="1:5" ht="32.25" customHeight="1">
      <c r="A15" s="112" t="s">
        <v>577</v>
      </c>
      <c r="B15" s="113">
        <v>2769</v>
      </c>
      <c r="C15" s="116">
        <v>3000</v>
      </c>
      <c r="D15" s="152">
        <f t="shared" si="0"/>
        <v>8.34236186348862</v>
      </c>
      <c r="E15" s="376"/>
    </row>
    <row r="16" spans="1:5" ht="46.5" customHeight="1">
      <c r="A16" s="112" t="s">
        <v>578</v>
      </c>
      <c r="B16" s="113"/>
      <c r="C16" s="113"/>
      <c r="D16" s="152"/>
      <c r="E16" s="376"/>
    </row>
    <row r="17" spans="1:5" ht="59.25" customHeight="1">
      <c r="A17" s="112" t="s">
        <v>579</v>
      </c>
      <c r="B17" s="113">
        <v>40000</v>
      </c>
      <c r="C17" s="113"/>
      <c r="D17" s="152"/>
      <c r="E17" s="376"/>
    </row>
    <row r="18" spans="1:5" ht="68.25" customHeight="1">
      <c r="A18" s="112" t="s">
        <v>580</v>
      </c>
      <c r="B18" s="113"/>
      <c r="C18" s="116"/>
      <c r="D18" s="152"/>
      <c r="E18" s="376"/>
    </row>
    <row r="19" spans="1:5" ht="15">
      <c r="A19" s="115" t="s">
        <v>581</v>
      </c>
      <c r="B19" s="113">
        <f>B20+B21</f>
        <v>96081</v>
      </c>
      <c r="C19" s="116">
        <f>SUM(C20:C21)</f>
        <v>975</v>
      </c>
      <c r="D19" s="152">
        <f t="shared" si="0"/>
        <v>-98.98523121116558</v>
      </c>
      <c r="E19" s="376"/>
    </row>
    <row r="20" spans="1:5" ht="54" customHeight="1">
      <c r="A20" s="112" t="s">
        <v>582</v>
      </c>
      <c r="B20" s="113">
        <v>95000</v>
      </c>
      <c r="C20" s="116"/>
      <c r="D20" s="152"/>
      <c r="E20" s="376"/>
    </row>
    <row r="21" spans="1:5" ht="44.25" customHeight="1">
      <c r="A21" s="112" t="s">
        <v>583</v>
      </c>
      <c r="B21" s="113">
        <f>1081-200+200</f>
        <v>1081</v>
      </c>
      <c r="C21" s="116">
        <v>975</v>
      </c>
      <c r="D21" s="152">
        <f t="shared" si="0"/>
        <v>-9.805735430157256</v>
      </c>
      <c r="E21" s="376"/>
    </row>
    <row r="22" spans="1:5" ht="15">
      <c r="A22" s="115" t="s">
        <v>584</v>
      </c>
      <c r="B22" s="113">
        <v>11735</v>
      </c>
      <c r="C22" s="116">
        <v>15211</v>
      </c>
      <c r="D22" s="152">
        <f t="shared" si="0"/>
        <v>29.620792501065182</v>
      </c>
      <c r="E22" s="376"/>
    </row>
    <row r="23" spans="1:5" ht="15">
      <c r="A23" s="122" t="s">
        <v>105</v>
      </c>
      <c r="B23" s="113">
        <v>8640</v>
      </c>
      <c r="C23" s="116"/>
      <c r="D23" s="152"/>
      <c r="E23" s="376"/>
    </row>
    <row r="24" spans="1:5" ht="15">
      <c r="A24" s="127" t="s">
        <v>59</v>
      </c>
      <c r="B24" s="145">
        <f>B5+B8+B10+B19+B22+B23</f>
        <v>468582</v>
      </c>
      <c r="C24" s="128">
        <f>C5+C8+C10+C19+C22</f>
        <v>457841</v>
      </c>
      <c r="D24" s="154">
        <f t="shared" si="0"/>
        <v>-2.2922348703108497</v>
      </c>
      <c r="E24" s="377"/>
    </row>
    <row r="25" spans="1:5" ht="15">
      <c r="A25" s="130" t="s">
        <v>586</v>
      </c>
      <c r="B25" s="107">
        <f>B26+B27+B28+B29</f>
        <v>50004</v>
      </c>
      <c r="C25" s="131">
        <f>C27+C28+C29</f>
        <v>85229</v>
      </c>
      <c r="D25" s="156">
        <f t="shared" si="0"/>
        <v>70.44436445084392</v>
      </c>
      <c r="E25" s="385"/>
    </row>
    <row r="26" spans="1:5" ht="15">
      <c r="A26" s="386" t="s">
        <v>587</v>
      </c>
      <c r="B26" s="116">
        <f>6053-6053</f>
        <v>0</v>
      </c>
      <c r="C26" s="114"/>
      <c r="D26" s="152"/>
      <c r="E26" s="387"/>
    </row>
    <row r="27" spans="1:5" ht="15">
      <c r="A27" s="136" t="s">
        <v>589</v>
      </c>
      <c r="B27" s="116">
        <v>136</v>
      </c>
      <c r="C27" s="116">
        <v>200</v>
      </c>
      <c r="D27" s="152">
        <f t="shared" si="0"/>
        <v>47.05882352941177</v>
      </c>
      <c r="E27" s="387"/>
    </row>
    <row r="28" spans="1:5" ht="15">
      <c r="A28" s="137" t="s">
        <v>590</v>
      </c>
      <c r="B28" s="116">
        <v>48418</v>
      </c>
      <c r="C28" s="116">
        <v>45000</v>
      </c>
      <c r="D28" s="152">
        <f t="shared" si="0"/>
        <v>-7.059358089966537</v>
      </c>
      <c r="E28" s="376"/>
    </row>
    <row r="29" spans="1:5" ht="15">
      <c r="A29" s="386" t="s">
        <v>592</v>
      </c>
      <c r="B29" s="116">
        <v>1450</v>
      </c>
      <c r="C29" s="113">
        <f>1463+38566</f>
        <v>40029</v>
      </c>
      <c r="D29" s="159"/>
      <c r="E29" s="376"/>
    </row>
    <row r="30" spans="1:5" ht="15">
      <c r="A30" s="388" t="s">
        <v>117</v>
      </c>
      <c r="B30" s="116">
        <v>5314</v>
      </c>
      <c r="C30" s="113"/>
      <c r="D30" s="152"/>
      <c r="E30" s="376"/>
    </row>
    <row r="31" spans="1:5" ht="15">
      <c r="A31" s="389" t="s">
        <v>136</v>
      </c>
      <c r="B31" s="390">
        <f>B24+B25+B30</f>
        <v>523900</v>
      </c>
      <c r="C31" s="128">
        <f>C24+C25</f>
        <v>543070</v>
      </c>
      <c r="D31" s="154">
        <f t="shared" si="0"/>
        <v>3.659095247184581</v>
      </c>
      <c r="E31" s="37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52"/>
  <sheetViews>
    <sheetView view="pageBreakPreview" zoomScale="112" zoomScaleSheetLayoutView="112" zoomScalePageLayoutView="0" workbookViewId="0" topLeftCell="A1">
      <selection activeCell="H6" sqref="H6"/>
    </sheetView>
  </sheetViews>
  <sheetFormatPr defaultColWidth="8.625" defaultRowHeight="14.25"/>
  <cols>
    <col min="1" max="1" width="31.125" style="69" customWidth="1"/>
    <col min="2" max="2" width="11.875" style="69" customWidth="1"/>
    <col min="3" max="4" width="16.375" style="69" customWidth="1"/>
    <col min="5" max="5" width="17.75390625" style="69" customWidth="1"/>
    <col min="6" max="26" width="9.00390625" style="69" bestFit="1" customWidth="1"/>
    <col min="27" max="16384" width="8.625" style="69" customWidth="1"/>
  </cols>
  <sheetData>
    <row r="1" ht="22.5" customHeight="1">
      <c r="A1" s="71"/>
    </row>
    <row r="2" spans="1:5" ht="27.75" customHeight="1">
      <c r="A2" s="463" t="s">
        <v>1168</v>
      </c>
      <c r="B2" s="463"/>
      <c r="C2" s="463"/>
      <c r="D2" s="463"/>
      <c r="E2" s="463"/>
    </row>
    <row r="3" ht="13.5" customHeight="1">
      <c r="E3" s="436" t="s">
        <v>1383</v>
      </c>
    </row>
    <row r="4" spans="1:5" ht="34.5" customHeight="1">
      <c r="A4" s="99" t="s">
        <v>1</v>
      </c>
      <c r="B4" s="100" t="s">
        <v>558</v>
      </c>
      <c r="C4" s="100" t="s">
        <v>559</v>
      </c>
      <c r="D4" s="100" t="s">
        <v>544</v>
      </c>
      <c r="E4" s="27" t="s">
        <v>78</v>
      </c>
    </row>
    <row r="5" spans="1:5" ht="16.5" customHeight="1">
      <c r="A5" s="36" t="s">
        <v>561</v>
      </c>
      <c r="B5" s="101"/>
      <c r="C5" s="102"/>
      <c r="D5" s="103"/>
      <c r="E5" s="104"/>
    </row>
    <row r="6" spans="1:5" ht="16.5" customHeight="1">
      <c r="A6" s="41" t="s">
        <v>563</v>
      </c>
      <c r="B6" s="108"/>
      <c r="C6" s="109"/>
      <c r="D6" s="110"/>
      <c r="E6" s="111"/>
    </row>
    <row r="7" spans="1:5" ht="16.5" customHeight="1">
      <c r="A7" s="41" t="s">
        <v>565</v>
      </c>
      <c r="B7" s="109">
        <v>335280</v>
      </c>
      <c r="C7" s="109">
        <v>468240</v>
      </c>
      <c r="D7" s="110">
        <f>C7/B7*100-100</f>
        <v>39.656406585540424</v>
      </c>
      <c r="E7" s="111"/>
    </row>
    <row r="8" spans="1:5" ht="16.5" customHeight="1">
      <c r="A8" s="41" t="s">
        <v>567</v>
      </c>
      <c r="B8" s="109">
        <v>513</v>
      </c>
      <c r="C8" s="109">
        <v>550</v>
      </c>
      <c r="D8" s="110">
        <f>C8/B8*100-100</f>
        <v>7.212475633528271</v>
      </c>
      <c r="E8" s="111"/>
    </row>
    <row r="9" spans="1:5" ht="16.5" customHeight="1">
      <c r="A9" s="41" t="s">
        <v>569</v>
      </c>
      <c r="B9" s="109">
        <v>27194</v>
      </c>
      <c r="C9" s="109">
        <v>25000</v>
      </c>
      <c r="D9" s="110">
        <f>C9/B9*100-100</f>
        <v>-8.067956166801508</v>
      </c>
      <c r="E9" s="111"/>
    </row>
    <row r="10" spans="1:8" ht="16.5" customHeight="1">
      <c r="A10" s="41" t="s">
        <v>571</v>
      </c>
      <c r="B10" s="109">
        <v>2769</v>
      </c>
      <c r="C10" s="109">
        <v>3000</v>
      </c>
      <c r="D10" s="110">
        <f>C10/B10*100-100</f>
        <v>8.34236186348862</v>
      </c>
      <c r="E10" s="111"/>
      <c r="F10" s="148"/>
      <c r="G10" s="148"/>
      <c r="H10" s="148"/>
    </row>
    <row r="11" spans="1:6" ht="16.5" customHeight="1">
      <c r="A11" s="117" t="s">
        <v>92</v>
      </c>
      <c r="B11" s="109">
        <v>1044</v>
      </c>
      <c r="C11" s="109"/>
      <c r="D11" s="110"/>
      <c r="E11" s="111"/>
      <c r="F11" s="148"/>
    </row>
    <row r="12" spans="1:5" ht="16.5" customHeight="1">
      <c r="A12" s="118"/>
      <c r="B12" s="108"/>
      <c r="C12" s="109"/>
      <c r="D12" s="110"/>
      <c r="E12" s="111"/>
    </row>
    <row r="13" spans="1:5" ht="16.5" customHeight="1">
      <c r="A13" s="118"/>
      <c r="B13" s="108"/>
      <c r="C13" s="109"/>
      <c r="D13" s="110"/>
      <c r="E13" s="111"/>
    </row>
    <row r="14" spans="1:5" ht="16.5" customHeight="1">
      <c r="A14" s="119"/>
      <c r="B14" s="108"/>
      <c r="C14" s="109"/>
      <c r="D14" s="110"/>
      <c r="E14" s="111"/>
    </row>
    <row r="15" spans="1:5" ht="16.5" customHeight="1">
      <c r="A15" s="118"/>
      <c r="B15" s="108"/>
      <c r="C15" s="109"/>
      <c r="D15" s="110"/>
      <c r="E15" s="111"/>
    </row>
    <row r="16" spans="1:5" ht="16.5" customHeight="1">
      <c r="A16" s="118"/>
      <c r="B16" s="108"/>
      <c r="C16" s="109"/>
      <c r="D16" s="110"/>
      <c r="E16" s="111"/>
    </row>
    <row r="17" spans="1:5" ht="16.5" customHeight="1">
      <c r="A17" s="118"/>
      <c r="B17" s="108"/>
      <c r="C17" s="109"/>
      <c r="D17" s="110"/>
      <c r="E17" s="111"/>
    </row>
    <row r="18" spans="1:5" ht="27.75" customHeight="1">
      <c r="A18" s="118"/>
      <c r="B18" s="108"/>
      <c r="C18" s="109"/>
      <c r="D18" s="110"/>
      <c r="E18" s="111"/>
    </row>
    <row r="19" spans="1:5" ht="21" customHeight="1">
      <c r="A19" s="118"/>
      <c r="B19" s="108"/>
      <c r="C19" s="108"/>
      <c r="D19" s="120"/>
      <c r="E19" s="111"/>
    </row>
    <row r="20" spans="1:5" ht="15.75">
      <c r="A20" s="118"/>
      <c r="B20" s="108"/>
      <c r="C20" s="108"/>
      <c r="D20" s="120"/>
      <c r="E20" s="111"/>
    </row>
    <row r="21" spans="1:5" ht="21" customHeight="1">
      <c r="A21" s="118"/>
      <c r="B21" s="108"/>
      <c r="C21" s="108"/>
      <c r="D21" s="120"/>
      <c r="E21" s="121"/>
    </row>
    <row r="22" spans="1:5" ht="21" customHeight="1">
      <c r="A22" s="118"/>
      <c r="B22" s="109"/>
      <c r="C22" s="109"/>
      <c r="D22" s="120"/>
      <c r="E22" s="121"/>
    </row>
    <row r="23" spans="1:5" ht="21" customHeight="1">
      <c r="A23" s="118"/>
      <c r="B23" s="109"/>
      <c r="C23" s="109"/>
      <c r="D23" s="120"/>
      <c r="E23" s="121"/>
    </row>
    <row r="24" spans="1:5" ht="21" customHeight="1">
      <c r="A24" s="123" t="s">
        <v>30</v>
      </c>
      <c r="B24" s="124">
        <f>B5+B6+B7+B8+B9+B10+B11</f>
        <v>366800</v>
      </c>
      <c r="C24" s="124">
        <f>C5+C6+C7+C8+C9+C10</f>
        <v>496790</v>
      </c>
      <c r="D24" s="125">
        <f>C24/B24*100-100</f>
        <v>35.43893129770993</v>
      </c>
      <c r="E24" s="126"/>
    </row>
    <row r="25" spans="1:5" ht="27" customHeight="1">
      <c r="A25" s="28" t="s">
        <v>585</v>
      </c>
      <c r="B25" s="101">
        <f>SUM(B26:B28)</f>
        <v>157100</v>
      </c>
      <c r="C25" s="101">
        <f>C26+C27+C28</f>
        <v>40966</v>
      </c>
      <c r="D25" s="129">
        <f>C25/B25*100-100</f>
        <v>-73.92361553150859</v>
      </c>
      <c r="E25" s="104"/>
    </row>
    <row r="26" spans="1:5" ht="27" customHeight="1">
      <c r="A26" s="132" t="s">
        <v>110</v>
      </c>
      <c r="B26" s="109">
        <v>13460</v>
      </c>
      <c r="C26" s="109">
        <f>2400+38566</f>
        <v>40966</v>
      </c>
      <c r="D26" s="133">
        <f>C26/B26*100-100</f>
        <v>204.35364041604754</v>
      </c>
      <c r="E26" s="111"/>
    </row>
    <row r="27" spans="1:5" ht="27.75" customHeight="1">
      <c r="A27" s="135" t="s">
        <v>588</v>
      </c>
      <c r="B27" s="109">
        <v>135000</v>
      </c>
      <c r="C27" s="109"/>
      <c r="D27" s="133"/>
      <c r="E27" s="121"/>
    </row>
    <row r="28" spans="1:5" ht="27.75" customHeight="1">
      <c r="A28" s="132" t="s">
        <v>114</v>
      </c>
      <c r="B28" s="109">
        <v>8640</v>
      </c>
      <c r="C28" s="109"/>
      <c r="D28" s="120"/>
      <c r="E28" s="121"/>
    </row>
    <row r="29" spans="1:5" ht="27.75" customHeight="1">
      <c r="A29" s="138" t="s">
        <v>591</v>
      </c>
      <c r="B29" s="108"/>
      <c r="C29" s="109">
        <v>5314</v>
      </c>
      <c r="D29" s="110"/>
      <c r="E29" s="121"/>
    </row>
    <row r="30" spans="1:5" ht="27.75" customHeight="1">
      <c r="A30" s="139"/>
      <c r="B30" s="140"/>
      <c r="C30" s="140"/>
      <c r="D30" s="139"/>
      <c r="E30" s="111"/>
    </row>
    <row r="31" spans="1:5" ht="27.75" customHeight="1">
      <c r="A31" s="123" t="s">
        <v>135</v>
      </c>
      <c r="B31" s="142">
        <f>B24+B25</f>
        <v>523900</v>
      </c>
      <c r="C31" s="128">
        <f>C24+C25+C29</f>
        <v>543070</v>
      </c>
      <c r="D31" s="143">
        <f>C31/B31*100-100</f>
        <v>3.659095247184581</v>
      </c>
      <c r="E31" s="144"/>
    </row>
    <row r="32" ht="27.75" customHeight="1">
      <c r="G32" s="148"/>
    </row>
    <row r="33" spans="1:5" ht="19.5" customHeight="1">
      <c r="A33" s="146"/>
      <c r="B33" s="147"/>
      <c r="C33" s="147"/>
      <c r="D33" s="147"/>
      <c r="E33" s="146"/>
    </row>
    <row r="34" spans="1:5" ht="19.5" customHeight="1">
      <c r="A34" s="146"/>
      <c r="B34" s="147"/>
      <c r="C34" s="147"/>
      <c r="D34" s="147"/>
      <c r="E34" s="96"/>
    </row>
    <row r="35" spans="1:5" ht="19.5" customHeight="1">
      <c r="A35" s="146"/>
      <c r="B35" s="147"/>
      <c r="C35" s="147"/>
      <c r="D35" s="147"/>
      <c r="E35" s="96"/>
    </row>
    <row r="36" spans="1:5" ht="19.5" customHeight="1">
      <c r="A36" s="146"/>
      <c r="B36" s="147"/>
      <c r="C36" s="147"/>
      <c r="D36" s="147"/>
      <c r="E36" s="96"/>
    </row>
    <row r="37" spans="1:5" ht="19.5" customHeight="1">
      <c r="A37" s="146"/>
      <c r="B37" s="147"/>
      <c r="C37" s="149"/>
      <c r="D37" s="147"/>
      <c r="E37" s="96"/>
    </row>
    <row r="38" spans="1:5" ht="19.5" customHeight="1">
      <c r="A38" s="146"/>
      <c r="B38" s="147"/>
      <c r="C38" s="147"/>
      <c r="D38" s="147"/>
      <c r="E38" s="146"/>
    </row>
    <row r="39" spans="1:5" ht="19.5" customHeight="1">
      <c r="A39" s="146"/>
      <c r="B39" s="147"/>
      <c r="C39" s="147"/>
      <c r="D39" s="147"/>
      <c r="E39" s="96"/>
    </row>
    <row r="40" spans="1:5" ht="19.5" customHeight="1">
      <c r="A40" s="146"/>
      <c r="B40" s="147"/>
      <c r="C40" s="147"/>
      <c r="D40" s="147"/>
      <c r="E40" s="96"/>
    </row>
    <row r="41" spans="1:5" ht="19.5" customHeight="1">
      <c r="A41" s="146"/>
      <c r="B41" s="147"/>
      <c r="C41" s="147"/>
      <c r="D41" s="147"/>
      <c r="E41" s="96"/>
    </row>
    <row r="42" spans="1:5" ht="19.5" customHeight="1">
      <c r="A42" s="146"/>
      <c r="B42" s="147"/>
      <c r="C42" s="147"/>
      <c r="D42" s="147"/>
      <c r="E42" s="96"/>
    </row>
    <row r="43" spans="1:5" ht="19.5" customHeight="1">
      <c r="A43" s="96"/>
      <c r="B43" s="147"/>
      <c r="C43" s="147"/>
      <c r="D43" s="147"/>
      <c r="E43" s="96"/>
    </row>
    <row r="44" spans="1:5" ht="19.5" customHeight="1">
      <c r="A44" s="96"/>
      <c r="B44" s="147"/>
      <c r="C44" s="147"/>
      <c r="D44" s="147"/>
      <c r="E44" s="96"/>
    </row>
    <row r="45" spans="1:5" ht="19.5" customHeight="1">
      <c r="A45" s="96"/>
      <c r="B45" s="147"/>
      <c r="C45" s="147"/>
      <c r="D45" s="147"/>
      <c r="E45" s="96"/>
    </row>
    <row r="46" spans="1:5" ht="19.5" customHeight="1">
      <c r="A46" s="96"/>
      <c r="B46" s="147"/>
      <c r="C46" s="147"/>
      <c r="D46" s="147"/>
      <c r="E46" s="96"/>
    </row>
    <row r="47" spans="1:5" ht="19.5" customHeight="1">
      <c r="A47" s="96"/>
      <c r="B47" s="147"/>
      <c r="C47" s="147"/>
      <c r="D47" s="147"/>
      <c r="E47" s="96"/>
    </row>
    <row r="48" spans="1:5" ht="19.5" customHeight="1">
      <c r="A48" s="96"/>
      <c r="B48" s="147"/>
      <c r="C48" s="147"/>
      <c r="D48" s="147"/>
      <c r="E48" s="96"/>
    </row>
    <row r="49" spans="1:5" ht="19.5" customHeight="1">
      <c r="A49" s="96"/>
      <c r="B49" s="147"/>
      <c r="C49" s="147"/>
      <c r="D49" s="147"/>
      <c r="E49" s="96"/>
    </row>
    <row r="50" spans="1:5" ht="19.5" customHeight="1">
      <c r="A50" s="96"/>
      <c r="B50" s="147"/>
      <c r="C50" s="147"/>
      <c r="D50" s="147"/>
      <c r="E50" s="96"/>
    </row>
    <row r="51" spans="1:5" ht="19.5" customHeight="1">
      <c r="A51" s="96"/>
      <c r="B51" s="147"/>
      <c r="C51" s="147"/>
      <c r="D51" s="147"/>
      <c r="E51" s="96"/>
    </row>
    <row r="52" spans="1:5" ht="19.5" customHeight="1">
      <c r="A52" s="96"/>
      <c r="B52" s="96"/>
      <c r="C52" s="96"/>
      <c r="D52" s="96"/>
      <c r="E52" s="9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">
    <mergeCell ref="A2:E2"/>
  </mergeCells>
  <printOptions horizontalCentered="1"/>
  <pageMargins left="0.7479166666666667" right="0.7479166666666667" top="0.7868055555555555" bottom="0.7868055555555555" header="0.39305555555555555" footer="0.4722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="60" zoomScalePageLayoutView="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2" sqref="A2:G2"/>
    </sheetView>
  </sheetViews>
  <sheetFormatPr defaultColWidth="8.625" defaultRowHeight="14.25"/>
  <cols>
    <col min="1" max="1" width="23.125" style="69" customWidth="1"/>
    <col min="2" max="3" width="9.50390625" style="69" customWidth="1"/>
    <col min="4" max="4" width="9.375" style="69" customWidth="1"/>
    <col min="5" max="5" width="8.25390625" style="69" customWidth="1"/>
    <col min="6" max="6" width="9.75390625" style="69" customWidth="1"/>
    <col min="7" max="7" width="10.75390625" style="69" customWidth="1"/>
    <col min="8" max="32" width="9.00390625" style="69" bestFit="1" customWidth="1"/>
    <col min="33" max="16384" width="8.625" style="69" customWidth="1"/>
  </cols>
  <sheetData>
    <row r="1" spans="1:2" ht="18" customHeight="1">
      <c r="A1" s="71"/>
      <c r="B1" s="71"/>
    </row>
    <row r="2" spans="1:7" ht="29.25" customHeight="1">
      <c r="A2" s="441" t="s">
        <v>1174</v>
      </c>
      <c r="B2" s="441"/>
      <c r="C2" s="441"/>
      <c r="D2" s="441"/>
      <c r="E2" s="441"/>
      <c r="F2" s="441"/>
      <c r="G2" s="441"/>
    </row>
    <row r="3" spans="1:7" ht="15.75" customHeight="1">
      <c r="A3" s="197"/>
      <c r="B3" s="197"/>
      <c r="C3" s="197"/>
      <c r="F3" s="278"/>
      <c r="G3" s="26" t="s">
        <v>0</v>
      </c>
    </row>
    <row r="4" spans="1:7" ht="22.5" customHeight="1">
      <c r="A4" s="455" t="s">
        <v>31</v>
      </c>
      <c r="B4" s="456" t="s">
        <v>2</v>
      </c>
      <c r="C4" s="448" t="s">
        <v>32</v>
      </c>
      <c r="D4" s="454" t="s">
        <v>33</v>
      </c>
      <c r="E4" s="454"/>
      <c r="F4" s="454"/>
      <c r="G4" s="452" t="s">
        <v>34</v>
      </c>
    </row>
    <row r="5" spans="1:7" ht="30" customHeight="1">
      <c r="A5" s="455"/>
      <c r="B5" s="456"/>
      <c r="C5" s="457"/>
      <c r="D5" s="161" t="s">
        <v>6</v>
      </c>
      <c r="E5" s="234" t="s">
        <v>35</v>
      </c>
      <c r="F5" s="161" t="s">
        <v>36</v>
      </c>
      <c r="G5" s="458"/>
    </row>
    <row r="6" spans="1:7" ht="23.25" customHeight="1">
      <c r="A6" s="162" t="s">
        <v>37</v>
      </c>
      <c r="B6" s="308">
        <v>41777</v>
      </c>
      <c r="C6" s="163">
        <v>41375</v>
      </c>
      <c r="D6" s="164">
        <v>41687</v>
      </c>
      <c r="E6" s="281">
        <f>D6/C6*100</f>
        <v>100.75407854984894</v>
      </c>
      <c r="F6" s="277">
        <f aca="true" t="shared" si="0" ref="F6:F28">(D6-B6)/B6*100</f>
        <v>-0.21542954257127125</v>
      </c>
      <c r="G6" s="309"/>
    </row>
    <row r="7" spans="1:7" ht="23.25" customHeight="1">
      <c r="A7" s="167" t="s">
        <v>38</v>
      </c>
      <c r="B7" s="308">
        <v>155</v>
      </c>
      <c r="C7" s="168">
        <v>115</v>
      </c>
      <c r="D7" s="169">
        <v>157</v>
      </c>
      <c r="E7" s="133">
        <f aca="true" t="shared" si="1" ref="E7:E28">D7/C7*100</f>
        <v>136.52173913043478</v>
      </c>
      <c r="F7" s="133">
        <f t="shared" si="0"/>
        <v>1.2903225806451613</v>
      </c>
      <c r="G7" s="201"/>
    </row>
    <row r="8" spans="1:7" ht="23.25" customHeight="1">
      <c r="A8" s="167" t="s">
        <v>39</v>
      </c>
      <c r="B8" s="308">
        <v>16834</v>
      </c>
      <c r="C8" s="168">
        <v>18377</v>
      </c>
      <c r="D8" s="169">
        <v>19040</v>
      </c>
      <c r="E8" s="120">
        <f t="shared" si="1"/>
        <v>103.6077705827937</v>
      </c>
      <c r="F8" s="276">
        <f t="shared" si="0"/>
        <v>13.104431507663064</v>
      </c>
      <c r="G8" s="201"/>
    </row>
    <row r="9" spans="1:7" ht="23.25" customHeight="1">
      <c r="A9" s="167" t="s">
        <v>40</v>
      </c>
      <c r="B9" s="308">
        <v>72442</v>
      </c>
      <c r="C9" s="168">
        <v>74623</v>
      </c>
      <c r="D9" s="169">
        <v>77346</v>
      </c>
      <c r="E9" s="120">
        <f t="shared" si="1"/>
        <v>103.64900901866716</v>
      </c>
      <c r="F9" s="276">
        <f t="shared" si="0"/>
        <v>6.769553573893599</v>
      </c>
      <c r="G9" s="310"/>
    </row>
    <row r="10" spans="1:7" ht="23.25" customHeight="1">
      <c r="A10" s="167" t="s">
        <v>41</v>
      </c>
      <c r="B10" s="308">
        <v>3032</v>
      </c>
      <c r="C10" s="168">
        <v>2380</v>
      </c>
      <c r="D10" s="169">
        <v>2877</v>
      </c>
      <c r="E10" s="120">
        <f t="shared" si="1"/>
        <v>120.88235294117646</v>
      </c>
      <c r="F10" s="276">
        <f t="shared" si="0"/>
        <v>-5.112137203166227</v>
      </c>
      <c r="G10" s="201"/>
    </row>
    <row r="11" spans="1:7" ht="23.25" customHeight="1">
      <c r="A11" s="167" t="s">
        <v>42</v>
      </c>
      <c r="B11" s="308">
        <v>1789</v>
      </c>
      <c r="C11" s="168">
        <v>3171</v>
      </c>
      <c r="D11" s="169">
        <v>2425</v>
      </c>
      <c r="E11" s="120">
        <f t="shared" si="1"/>
        <v>76.47429832860297</v>
      </c>
      <c r="F11" s="276">
        <f t="shared" si="0"/>
        <v>35.550586920067076</v>
      </c>
      <c r="G11" s="201"/>
    </row>
    <row r="12" spans="1:7" ht="23.25" customHeight="1">
      <c r="A12" s="167" t="s">
        <v>43</v>
      </c>
      <c r="B12" s="308">
        <v>58651</v>
      </c>
      <c r="C12" s="168">
        <v>67175</v>
      </c>
      <c r="D12" s="169">
        <v>62046</v>
      </c>
      <c r="E12" s="120">
        <f t="shared" si="1"/>
        <v>92.36471901749162</v>
      </c>
      <c r="F12" s="276">
        <f t="shared" si="0"/>
        <v>5.788477604814922</v>
      </c>
      <c r="G12" s="201"/>
    </row>
    <row r="13" spans="1:7" ht="23.25" customHeight="1">
      <c r="A13" s="167" t="s">
        <v>44</v>
      </c>
      <c r="B13" s="308">
        <v>36090</v>
      </c>
      <c r="C13" s="168">
        <v>26502</v>
      </c>
      <c r="D13" s="169">
        <v>28025</v>
      </c>
      <c r="E13" s="120">
        <f t="shared" si="1"/>
        <v>105.74673609538902</v>
      </c>
      <c r="F13" s="276">
        <f t="shared" si="0"/>
        <v>-22.34691050152397</v>
      </c>
      <c r="G13" s="201"/>
    </row>
    <row r="14" spans="1:7" ht="23.25" customHeight="1">
      <c r="A14" s="167" t="s">
        <v>45</v>
      </c>
      <c r="B14" s="308">
        <v>6028</v>
      </c>
      <c r="C14" s="168">
        <v>4799</v>
      </c>
      <c r="D14" s="169">
        <v>4841</v>
      </c>
      <c r="E14" s="120">
        <f t="shared" si="1"/>
        <v>100.875182329652</v>
      </c>
      <c r="F14" s="276">
        <f t="shared" si="0"/>
        <v>-19.6914399469144</v>
      </c>
      <c r="G14" s="201"/>
    </row>
    <row r="15" spans="1:7" ht="23.25" customHeight="1">
      <c r="A15" s="167" t="s">
        <v>46</v>
      </c>
      <c r="B15" s="308">
        <v>14869</v>
      </c>
      <c r="C15" s="168">
        <v>10091</v>
      </c>
      <c r="D15" s="169">
        <v>15048</v>
      </c>
      <c r="E15" s="120">
        <f t="shared" si="1"/>
        <v>149.1229808740462</v>
      </c>
      <c r="F15" s="276">
        <f t="shared" si="0"/>
        <v>1.2038469298540588</v>
      </c>
      <c r="G15" s="201"/>
    </row>
    <row r="16" spans="1:7" ht="23.25" customHeight="1">
      <c r="A16" s="167" t="s">
        <v>47</v>
      </c>
      <c r="B16" s="308">
        <v>19276</v>
      </c>
      <c r="C16" s="168">
        <v>15639</v>
      </c>
      <c r="D16" s="169">
        <v>19927</v>
      </c>
      <c r="E16" s="120">
        <f t="shared" si="1"/>
        <v>127.41863290491719</v>
      </c>
      <c r="F16" s="276">
        <f t="shared" si="0"/>
        <v>3.377256692259805</v>
      </c>
      <c r="G16" s="201"/>
    </row>
    <row r="17" spans="1:7" ht="23.25" customHeight="1">
      <c r="A17" s="167" t="s">
        <v>48</v>
      </c>
      <c r="B17" s="308">
        <v>3554</v>
      </c>
      <c r="C17" s="168">
        <v>4196</v>
      </c>
      <c r="D17" s="169">
        <v>3818</v>
      </c>
      <c r="E17" s="120">
        <f t="shared" si="1"/>
        <v>90.99142040038132</v>
      </c>
      <c r="F17" s="276">
        <f t="shared" si="0"/>
        <v>7.42824985931345</v>
      </c>
      <c r="G17" s="310"/>
    </row>
    <row r="18" spans="1:7" ht="23.25" customHeight="1">
      <c r="A18" s="199" t="s">
        <v>49</v>
      </c>
      <c r="B18" s="308">
        <v>15373</v>
      </c>
      <c r="C18" s="168">
        <v>8520</v>
      </c>
      <c r="D18" s="169">
        <v>3505</v>
      </c>
      <c r="E18" s="120">
        <f t="shared" si="1"/>
        <v>41.13849765258216</v>
      </c>
      <c r="F18" s="276">
        <f t="shared" si="0"/>
        <v>-77.20028621609315</v>
      </c>
      <c r="G18" s="201"/>
    </row>
    <row r="19" spans="1:7" ht="23.25" customHeight="1">
      <c r="A19" s="199" t="s">
        <v>50</v>
      </c>
      <c r="B19" s="308">
        <v>738</v>
      </c>
      <c r="C19" s="168">
        <v>549</v>
      </c>
      <c r="D19" s="169">
        <v>552</v>
      </c>
      <c r="E19" s="120">
        <f t="shared" si="1"/>
        <v>100.5464480874317</v>
      </c>
      <c r="F19" s="276">
        <f t="shared" si="0"/>
        <v>-25.203252032520325</v>
      </c>
      <c r="G19" s="201"/>
    </row>
    <row r="20" spans="1:7" ht="23.25" customHeight="1">
      <c r="A20" s="199" t="s">
        <v>51</v>
      </c>
      <c r="B20" s="308">
        <v>574</v>
      </c>
      <c r="C20" s="168">
        <v>184</v>
      </c>
      <c r="D20" s="169">
        <v>167</v>
      </c>
      <c r="E20" s="120">
        <f t="shared" si="1"/>
        <v>90.76086956521739</v>
      </c>
      <c r="F20" s="276">
        <f t="shared" si="0"/>
        <v>-70.90592334494772</v>
      </c>
      <c r="G20" s="201"/>
    </row>
    <row r="21" spans="1:7" ht="23.25" customHeight="1">
      <c r="A21" s="199" t="s">
        <v>52</v>
      </c>
      <c r="B21" s="308">
        <v>370</v>
      </c>
      <c r="C21" s="168">
        <v>370</v>
      </c>
      <c r="D21" s="169">
        <v>374</v>
      </c>
      <c r="E21" s="120">
        <f t="shared" si="1"/>
        <v>101.08108108108107</v>
      </c>
      <c r="F21" s="276">
        <f t="shared" si="0"/>
        <v>1.0810810810810811</v>
      </c>
      <c r="G21" s="201"/>
    </row>
    <row r="22" spans="1:7" ht="23.25" customHeight="1">
      <c r="A22" s="199" t="s">
        <v>53</v>
      </c>
      <c r="B22" s="308">
        <v>1552</v>
      </c>
      <c r="C22" s="168">
        <v>850</v>
      </c>
      <c r="D22" s="169">
        <v>1241</v>
      </c>
      <c r="E22" s="120">
        <f t="shared" si="1"/>
        <v>146</v>
      </c>
      <c r="F22" s="276">
        <f t="shared" si="0"/>
        <v>-20.038659793814436</v>
      </c>
      <c r="G22" s="310"/>
    </row>
    <row r="23" spans="1:7" ht="23.25" customHeight="1">
      <c r="A23" s="199" t="s">
        <v>54</v>
      </c>
      <c r="B23" s="308">
        <v>11370</v>
      </c>
      <c r="C23" s="168">
        <v>9588</v>
      </c>
      <c r="D23" s="169">
        <v>12485</v>
      </c>
      <c r="E23" s="120">
        <f t="shared" si="1"/>
        <v>130.2148518982061</v>
      </c>
      <c r="F23" s="276">
        <f t="shared" si="0"/>
        <v>9.80650835532102</v>
      </c>
      <c r="G23" s="201"/>
    </row>
    <row r="24" spans="1:7" ht="23.25" customHeight="1">
      <c r="A24" s="199" t="s">
        <v>55</v>
      </c>
      <c r="B24" s="308">
        <v>281</v>
      </c>
      <c r="C24" s="168">
        <v>1049</v>
      </c>
      <c r="D24" s="169">
        <v>1160</v>
      </c>
      <c r="E24" s="120">
        <f t="shared" si="1"/>
        <v>110.5815061963775</v>
      </c>
      <c r="F24" s="276">
        <f t="shared" si="0"/>
        <v>312.8113879003559</v>
      </c>
      <c r="G24" s="201"/>
    </row>
    <row r="25" spans="1:7" ht="23.25" customHeight="1">
      <c r="A25" s="199" t="s">
        <v>56</v>
      </c>
      <c r="B25" s="308">
        <v>2400</v>
      </c>
      <c r="C25" s="168">
        <v>2318</v>
      </c>
      <c r="D25" s="169">
        <v>2120</v>
      </c>
      <c r="E25" s="120">
        <f t="shared" si="1"/>
        <v>91.458153580673</v>
      </c>
      <c r="F25" s="276">
        <f t="shared" si="0"/>
        <v>-11.666666666666666</v>
      </c>
      <c r="G25" s="311"/>
    </row>
    <row r="26" spans="1:7" ht="23.25" customHeight="1">
      <c r="A26" s="199" t="s">
        <v>57</v>
      </c>
      <c r="B26" s="308">
        <v>13750</v>
      </c>
      <c r="C26" s="168">
        <v>14466</v>
      </c>
      <c r="D26" s="169">
        <v>14066</v>
      </c>
      <c r="E26" s="120">
        <f t="shared" si="1"/>
        <v>97.23489561730956</v>
      </c>
      <c r="F26" s="276">
        <f t="shared" si="0"/>
        <v>2.2981818181818183</v>
      </c>
      <c r="G26" s="201"/>
    </row>
    <row r="27" spans="1:7" ht="23.25" customHeight="1">
      <c r="A27" s="199" t="s">
        <v>58</v>
      </c>
      <c r="B27" s="283">
        <v>240</v>
      </c>
      <c r="C27" s="168"/>
      <c r="D27" s="169"/>
      <c r="E27" s="120"/>
      <c r="F27" s="276"/>
      <c r="G27" s="311"/>
    </row>
    <row r="28" spans="1:7" ht="23.25" customHeight="1">
      <c r="A28" s="174" t="s">
        <v>59</v>
      </c>
      <c r="B28" s="270">
        <f>SUM(B6:B27)</f>
        <v>321145</v>
      </c>
      <c r="C28" s="270">
        <f>SUM(C6:C27)</f>
        <v>306337</v>
      </c>
      <c r="D28" s="312">
        <f>SUM(D6:D27)</f>
        <v>312907</v>
      </c>
      <c r="E28" s="125">
        <f t="shared" si="1"/>
        <v>102.1446968534653</v>
      </c>
      <c r="F28" s="143">
        <f t="shared" si="0"/>
        <v>-2.565196406607607</v>
      </c>
      <c r="G28" s="313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330708661417323" top="0.7874015748031497" bottom="0.7874015748031497" header="0.4724409448818898" footer="0.275590551181102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39.875" style="0" customWidth="1"/>
    <col min="2" max="2" width="17.00390625" style="0" customWidth="1"/>
    <col min="3" max="3" width="16.125" style="0" customWidth="1"/>
    <col min="4" max="4" width="16.875" style="0" customWidth="1"/>
    <col min="5" max="5" width="13.125" style="0" customWidth="1"/>
  </cols>
  <sheetData>
    <row r="1" spans="1:5" ht="15.75">
      <c r="A1" s="69"/>
      <c r="B1" s="69"/>
      <c r="C1" s="69"/>
      <c r="D1" s="69"/>
      <c r="E1" s="69"/>
    </row>
    <row r="2" spans="1:5" ht="27">
      <c r="A2" s="463" t="s">
        <v>1169</v>
      </c>
      <c r="B2" s="463"/>
      <c r="C2" s="463"/>
      <c r="D2" s="463"/>
      <c r="E2" s="463"/>
    </row>
    <row r="3" spans="1:5" ht="15.75">
      <c r="A3" s="72"/>
      <c r="B3" s="69"/>
      <c r="C3" s="69"/>
      <c r="D3" s="69"/>
      <c r="E3" s="33" t="s">
        <v>77</v>
      </c>
    </row>
    <row r="4" spans="1:5" ht="24.75">
      <c r="A4" s="99" t="s">
        <v>31</v>
      </c>
      <c r="B4" s="100" t="s">
        <v>558</v>
      </c>
      <c r="C4" s="100" t="s">
        <v>559</v>
      </c>
      <c r="D4" s="100" t="s">
        <v>560</v>
      </c>
      <c r="E4" s="27" t="s">
        <v>545</v>
      </c>
    </row>
    <row r="5" spans="1:5" ht="23.25" customHeight="1">
      <c r="A5" s="105" t="s">
        <v>562</v>
      </c>
      <c r="B5" s="106">
        <f>SUM(B6:B7)</f>
        <v>59</v>
      </c>
      <c r="C5" s="107">
        <v>55</v>
      </c>
      <c r="D5" s="150">
        <f>C5/B5*100-100</f>
        <v>-6.779661016949163</v>
      </c>
      <c r="E5" s="151"/>
    </row>
    <row r="6" spans="1:5" ht="27.75" customHeight="1">
      <c r="A6" s="112" t="s">
        <v>564</v>
      </c>
      <c r="B6" s="113">
        <v>51</v>
      </c>
      <c r="C6" s="114">
        <v>50</v>
      </c>
      <c r="D6" s="152">
        <f>C6/B6*100-100</f>
        <v>-1.9607843137254974</v>
      </c>
      <c r="E6" s="153"/>
    </row>
    <row r="7" spans="1:5" ht="33" customHeight="1">
      <c r="A7" s="112" t="s">
        <v>566</v>
      </c>
      <c r="B7" s="113">
        <v>8</v>
      </c>
      <c r="C7" s="113">
        <v>5</v>
      </c>
      <c r="D7" s="152">
        <f>C7/B7*100-100</f>
        <v>-37.5</v>
      </c>
      <c r="E7" s="153"/>
    </row>
    <row r="8" spans="1:5" ht="29.25" customHeight="1">
      <c r="A8" s="115" t="s">
        <v>568</v>
      </c>
      <c r="B8" s="113">
        <f>B9</f>
        <v>293</v>
      </c>
      <c r="C8" s="116">
        <f>C9</f>
        <v>280</v>
      </c>
      <c r="D8" s="152">
        <f aca="true" t="shared" si="0" ref="D8:D31">C8/B8*100-100</f>
        <v>-4.436860068259392</v>
      </c>
      <c r="E8" s="153"/>
    </row>
    <row r="9" spans="1:5" ht="30" customHeight="1">
      <c r="A9" s="112" t="s">
        <v>570</v>
      </c>
      <c r="B9" s="113">
        <v>293</v>
      </c>
      <c r="C9" s="113">
        <v>280</v>
      </c>
      <c r="D9" s="152">
        <f t="shared" si="0"/>
        <v>-4.436860068259392</v>
      </c>
      <c r="E9" s="153"/>
    </row>
    <row r="10" spans="1:5" ht="26.25" customHeight="1">
      <c r="A10" s="115" t="s">
        <v>572</v>
      </c>
      <c r="B10" s="113">
        <f>SUM(B11:B18)</f>
        <v>345921</v>
      </c>
      <c r="C10" s="113">
        <f>SUM(C11:C18)</f>
        <v>441320</v>
      </c>
      <c r="D10" s="152">
        <f t="shared" si="0"/>
        <v>27.578262088742804</v>
      </c>
      <c r="E10" s="153"/>
    </row>
    <row r="11" spans="1:5" ht="36.75" customHeight="1">
      <c r="A11" s="112" t="s">
        <v>573</v>
      </c>
      <c r="B11" s="113">
        <f>281811-5793</f>
        <v>276018</v>
      </c>
      <c r="C11" s="113">
        <f>408754+5000-434</f>
        <v>413320</v>
      </c>
      <c r="D11" s="152">
        <f t="shared" si="0"/>
        <v>49.74385728466984</v>
      </c>
      <c r="E11" s="153"/>
    </row>
    <row r="12" spans="1:5" ht="30" customHeight="1">
      <c r="A12" s="112" t="s">
        <v>574</v>
      </c>
      <c r="B12" s="113"/>
      <c r="C12" s="113"/>
      <c r="D12" s="152"/>
      <c r="E12" s="153"/>
    </row>
    <row r="13" spans="1:5" ht="48.75" customHeight="1">
      <c r="A13" s="112" t="s">
        <v>575</v>
      </c>
      <c r="B13" s="113"/>
      <c r="C13" s="113"/>
      <c r="D13" s="152"/>
      <c r="E13" s="153"/>
    </row>
    <row r="14" spans="1:5" ht="24" customHeight="1">
      <c r="A14" s="112" t="s">
        <v>576</v>
      </c>
      <c r="B14" s="113">
        <f>27194-60</f>
        <v>27134</v>
      </c>
      <c r="C14" s="113">
        <v>25000</v>
      </c>
      <c r="D14" s="152">
        <f t="shared" si="0"/>
        <v>-7.8646716296896955</v>
      </c>
      <c r="E14" s="153"/>
    </row>
    <row r="15" spans="1:5" ht="42.75" customHeight="1">
      <c r="A15" s="112" t="s">
        <v>577</v>
      </c>
      <c r="B15" s="113">
        <v>2769</v>
      </c>
      <c r="C15" s="116">
        <v>3000</v>
      </c>
      <c r="D15" s="152">
        <f t="shared" si="0"/>
        <v>8.34236186348862</v>
      </c>
      <c r="E15" s="153"/>
    </row>
    <row r="16" spans="1:5" ht="52.5" customHeight="1">
      <c r="A16" s="112" t="s">
        <v>578</v>
      </c>
      <c r="B16" s="113"/>
      <c r="C16" s="113"/>
      <c r="D16" s="152"/>
      <c r="E16" s="153"/>
    </row>
    <row r="17" spans="1:5" ht="60" customHeight="1">
      <c r="A17" s="112" t="s">
        <v>579</v>
      </c>
      <c r="B17" s="113">
        <v>40000</v>
      </c>
      <c r="C17" s="113"/>
      <c r="D17" s="152"/>
      <c r="E17" s="153"/>
    </row>
    <row r="18" spans="1:5" ht="57.75" customHeight="1">
      <c r="A18" s="112" t="s">
        <v>580</v>
      </c>
      <c r="B18" s="113"/>
      <c r="C18" s="116"/>
      <c r="D18" s="152"/>
      <c r="E18" s="153"/>
    </row>
    <row r="19" spans="1:5" ht="15">
      <c r="A19" s="115" t="s">
        <v>581</v>
      </c>
      <c r="B19" s="113">
        <f>B20+B21</f>
        <v>95881</v>
      </c>
      <c r="C19" s="116">
        <f>SUM(C20:C21)</f>
        <v>975</v>
      </c>
      <c r="D19" s="152">
        <f t="shared" si="0"/>
        <v>-98.98311448566452</v>
      </c>
      <c r="E19" s="153"/>
    </row>
    <row r="20" spans="1:5" ht="77.25" customHeight="1">
      <c r="A20" s="112" t="s">
        <v>582</v>
      </c>
      <c r="B20" s="113">
        <v>95000</v>
      </c>
      <c r="C20" s="116"/>
      <c r="D20" s="152"/>
      <c r="E20" s="153"/>
    </row>
    <row r="21" spans="1:5" ht="33.75" customHeight="1">
      <c r="A21" s="112" t="s">
        <v>583</v>
      </c>
      <c r="B21" s="116">
        <f>1081-200</f>
        <v>881</v>
      </c>
      <c r="C21" s="116">
        <v>975</v>
      </c>
      <c r="D21" s="152">
        <f t="shared" si="0"/>
        <v>10.669693530079456</v>
      </c>
      <c r="E21" s="153"/>
    </row>
    <row r="22" spans="1:5" ht="25.5" customHeight="1">
      <c r="A22" s="115" t="s">
        <v>584</v>
      </c>
      <c r="B22" s="116">
        <v>11735</v>
      </c>
      <c r="C22" s="116">
        <v>15211</v>
      </c>
      <c r="D22" s="152">
        <f t="shared" si="0"/>
        <v>29.620792501065182</v>
      </c>
      <c r="E22" s="153"/>
    </row>
    <row r="23" spans="1:5" ht="30" customHeight="1">
      <c r="A23" s="122" t="s">
        <v>105</v>
      </c>
      <c r="B23" s="116">
        <v>8640</v>
      </c>
      <c r="C23" s="116"/>
      <c r="D23" s="152"/>
      <c r="E23" s="153"/>
    </row>
    <row r="24" spans="1:5" ht="15">
      <c r="A24" s="127" t="s">
        <v>59</v>
      </c>
      <c r="B24" s="128">
        <f>B5+B8+B10+B19+B22+B23</f>
        <v>462529</v>
      </c>
      <c r="C24" s="128">
        <f>C5+C8+C10+C19+C22</f>
        <v>457841</v>
      </c>
      <c r="D24" s="154">
        <f t="shared" si="0"/>
        <v>-1.0135580687913688</v>
      </c>
      <c r="E24" s="155"/>
    </row>
    <row r="25" spans="1:5" ht="27" customHeight="1">
      <c r="A25" s="130" t="s">
        <v>586</v>
      </c>
      <c r="B25" s="131">
        <f>SUM(B26:B29)</f>
        <v>56057</v>
      </c>
      <c r="C25" s="131">
        <f>C27+C28+C29</f>
        <v>85229</v>
      </c>
      <c r="D25" s="156">
        <f t="shared" si="0"/>
        <v>52.03988797117219</v>
      </c>
      <c r="E25" s="157"/>
    </row>
    <row r="26" spans="1:5" ht="36.75" customHeight="1">
      <c r="A26" s="134" t="s">
        <v>587</v>
      </c>
      <c r="B26" s="114">
        <v>6053</v>
      </c>
      <c r="C26" s="114"/>
      <c r="D26" s="152"/>
      <c r="E26" s="158"/>
    </row>
    <row r="27" spans="1:5" ht="43.5" customHeight="1">
      <c r="A27" s="136" t="s">
        <v>589</v>
      </c>
      <c r="B27" s="116">
        <v>136</v>
      </c>
      <c r="C27" s="116">
        <v>200</v>
      </c>
      <c r="D27" s="152">
        <f t="shared" si="0"/>
        <v>47.05882352941177</v>
      </c>
      <c r="E27" s="158"/>
    </row>
    <row r="28" spans="1:5" ht="15">
      <c r="A28" s="137" t="s">
        <v>590</v>
      </c>
      <c r="B28" s="116">
        <v>48418</v>
      </c>
      <c r="C28" s="116">
        <v>45000</v>
      </c>
      <c r="D28" s="152">
        <f t="shared" si="0"/>
        <v>-7.059358089966537</v>
      </c>
      <c r="E28" s="153"/>
    </row>
    <row r="29" spans="1:5" ht="43.5" customHeight="1">
      <c r="A29" s="134" t="s">
        <v>592</v>
      </c>
      <c r="B29" s="113">
        <v>1450</v>
      </c>
      <c r="C29" s="113">
        <f>1463+38566</f>
        <v>40029</v>
      </c>
      <c r="D29" s="159"/>
      <c r="E29" s="153"/>
    </row>
    <row r="30" spans="1:5" ht="15">
      <c r="A30" s="141" t="s">
        <v>117</v>
      </c>
      <c r="B30" s="113">
        <v>5314</v>
      </c>
      <c r="C30" s="113"/>
      <c r="D30" s="152"/>
      <c r="E30" s="153"/>
    </row>
    <row r="31" spans="1:5" ht="15">
      <c r="A31" s="127" t="s">
        <v>136</v>
      </c>
      <c r="B31" s="145">
        <f>B24+B25+B30</f>
        <v>523900</v>
      </c>
      <c r="C31" s="128">
        <f>C24+C25</f>
        <v>543070</v>
      </c>
      <c r="D31" s="154">
        <f t="shared" si="0"/>
        <v>3.659095247184581</v>
      </c>
      <c r="E31" s="155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2:B10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42.125" style="0" customWidth="1"/>
    <col min="2" max="2" width="27.50390625" style="0" customWidth="1"/>
  </cols>
  <sheetData>
    <row r="2" spans="1:2" ht="28.5">
      <c r="A2" s="491" t="s">
        <v>1134</v>
      </c>
      <c r="B2" s="491"/>
    </row>
    <row r="3" spans="1:2" ht="14.25">
      <c r="A3" s="347"/>
      <c r="B3" s="348" t="s">
        <v>593</v>
      </c>
    </row>
    <row r="4" spans="1:2" ht="24.75">
      <c r="A4" s="349" t="s">
        <v>1131</v>
      </c>
      <c r="B4" s="100" t="s">
        <v>1132</v>
      </c>
    </row>
    <row r="5" spans="1:2" ht="14.25">
      <c r="A5" s="350" t="s">
        <v>562</v>
      </c>
      <c r="B5" s="107">
        <v>55</v>
      </c>
    </row>
    <row r="6" spans="1:2" ht="14.25">
      <c r="A6" s="351" t="s">
        <v>568</v>
      </c>
      <c r="B6" s="116">
        <v>280</v>
      </c>
    </row>
    <row r="7" spans="1:2" ht="14.25">
      <c r="A7" s="351" t="s">
        <v>572</v>
      </c>
      <c r="B7" s="113">
        <v>441320</v>
      </c>
    </row>
    <row r="8" spans="1:2" ht="14.25">
      <c r="A8" s="352" t="s">
        <v>1133</v>
      </c>
      <c r="B8" s="116">
        <v>975</v>
      </c>
    </row>
    <row r="9" spans="1:2" ht="14.25">
      <c r="A9" s="351" t="s">
        <v>584</v>
      </c>
      <c r="B9" s="116">
        <v>15211</v>
      </c>
    </row>
    <row r="10" spans="1:2" ht="14.25">
      <c r="A10" s="353" t="s">
        <v>59</v>
      </c>
      <c r="B10" s="128">
        <v>457841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IP18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4.25"/>
  <cols>
    <col min="1" max="1" width="31.50390625" style="70" customWidth="1"/>
    <col min="2" max="2" width="12.00390625" style="70" customWidth="1"/>
    <col min="3" max="3" width="9.50390625" style="70" customWidth="1"/>
    <col min="4" max="4" width="29.375" style="70" customWidth="1"/>
    <col min="5" max="5" width="13.625" style="70" customWidth="1"/>
    <col min="6" max="32" width="9.00390625" style="70" bestFit="1" customWidth="1"/>
    <col min="33" max="16384" width="8.625" style="70" customWidth="1"/>
  </cols>
  <sheetData>
    <row r="1" spans="1:250" ht="19.5" customHeight="1">
      <c r="A1" s="7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</row>
    <row r="2" spans="1:6" ht="29.25" customHeight="1">
      <c r="A2" s="441" t="s">
        <v>1159</v>
      </c>
      <c r="B2" s="441"/>
      <c r="C2" s="441"/>
      <c r="D2" s="441"/>
      <c r="E2" s="441"/>
      <c r="F2" s="441"/>
    </row>
    <row r="3" spans="3:6" s="69" customFormat="1" ht="18" customHeight="1">
      <c r="C3" s="70"/>
      <c r="D3" s="72"/>
      <c r="F3" s="73" t="s">
        <v>593</v>
      </c>
    </row>
    <row r="4" spans="1:6" s="69" customFormat="1" ht="28.5" customHeight="1">
      <c r="A4" s="455" t="s">
        <v>1</v>
      </c>
      <c r="B4" s="468" t="s">
        <v>559</v>
      </c>
      <c r="C4" s="465" t="s">
        <v>78</v>
      </c>
      <c r="D4" s="455"/>
      <c r="E4" s="468"/>
      <c r="F4" s="465"/>
    </row>
    <row r="5" spans="1:6" s="69" customFormat="1" ht="28.5" customHeight="1">
      <c r="A5" s="455"/>
      <c r="B5" s="468"/>
      <c r="C5" s="452"/>
      <c r="D5" s="455"/>
      <c r="E5" s="468"/>
      <c r="F5" s="465"/>
    </row>
    <row r="6" spans="1:6" ht="30" customHeight="1">
      <c r="A6" s="76" t="s">
        <v>123</v>
      </c>
      <c r="B6" s="77">
        <f>B7+B8</f>
        <v>30000</v>
      </c>
      <c r="C6" s="78"/>
      <c r="D6" s="79"/>
      <c r="E6" s="80"/>
      <c r="F6" s="81"/>
    </row>
    <row r="7" spans="1:9" ht="30" customHeight="1">
      <c r="A7" s="82" t="s">
        <v>125</v>
      </c>
      <c r="B7" s="83"/>
      <c r="C7" s="84"/>
      <c r="D7" s="85"/>
      <c r="E7" s="80"/>
      <c r="F7" s="81"/>
      <c r="I7" s="97"/>
    </row>
    <row r="8" spans="1:6" ht="30" customHeight="1">
      <c r="A8" s="82" t="s">
        <v>127</v>
      </c>
      <c r="B8" s="77">
        <v>30000</v>
      </c>
      <c r="C8" s="84"/>
      <c r="D8" s="85"/>
      <c r="E8" s="80"/>
      <c r="F8" s="86"/>
    </row>
    <row r="9" spans="1:6" ht="30" customHeight="1">
      <c r="A9" s="82"/>
      <c r="B9" s="87"/>
      <c r="C9" s="84"/>
      <c r="D9" s="85"/>
      <c r="E9" s="88"/>
      <c r="F9" s="86"/>
    </row>
    <row r="10" spans="1:6" ht="30" customHeight="1">
      <c r="A10" s="76" t="s">
        <v>594</v>
      </c>
      <c r="B10" s="87"/>
      <c r="C10" s="84"/>
      <c r="D10" s="85"/>
      <c r="E10" s="88"/>
      <c r="F10" s="86"/>
    </row>
    <row r="11" spans="1:6" ht="30" customHeight="1">
      <c r="A11" s="82" t="s">
        <v>595</v>
      </c>
      <c r="B11" s="87"/>
      <c r="C11" s="84"/>
      <c r="D11" s="85"/>
      <c r="E11" s="88"/>
      <c r="F11" s="86"/>
    </row>
    <row r="12" spans="1:6" ht="30" customHeight="1">
      <c r="A12" s="84" t="s">
        <v>30</v>
      </c>
      <c r="B12" s="77">
        <f>B6+B10</f>
        <v>30000</v>
      </c>
      <c r="C12" s="84"/>
      <c r="D12" s="84"/>
      <c r="E12" s="80"/>
      <c r="F12" s="86"/>
    </row>
    <row r="13" spans="1:6" ht="30" customHeight="1">
      <c r="A13" s="89" t="s">
        <v>108</v>
      </c>
      <c r="B13" s="87"/>
      <c r="C13" s="84"/>
      <c r="D13" s="90"/>
      <c r="E13" s="80"/>
      <c r="F13" s="86"/>
    </row>
    <row r="14" spans="1:6" ht="30" customHeight="1">
      <c r="A14" s="91"/>
      <c r="B14" s="87"/>
      <c r="C14" s="84"/>
      <c r="D14" s="85"/>
      <c r="E14" s="80"/>
      <c r="F14" s="86"/>
    </row>
    <row r="15" spans="1:6" ht="30" customHeight="1">
      <c r="A15" s="92" t="s">
        <v>135</v>
      </c>
      <c r="B15" s="93">
        <f>B12+B13</f>
        <v>30000</v>
      </c>
      <c r="C15" s="92"/>
      <c r="D15" s="92"/>
      <c r="E15" s="94"/>
      <c r="F15" s="95"/>
    </row>
    <row r="16" ht="3.75" customHeight="1"/>
    <row r="17" spans="1:4" s="69" customFormat="1" ht="22.5" customHeight="1">
      <c r="A17" s="70"/>
      <c r="B17" s="70"/>
      <c r="C17" s="70"/>
      <c r="D17" s="96"/>
    </row>
    <row r="18" spans="1:3" s="69" customFormat="1" ht="30" customHeight="1">
      <c r="A18" s="70"/>
      <c r="B18" s="70"/>
      <c r="C18" s="70"/>
    </row>
    <row r="19" ht="24.75" customHeight="1"/>
    <row r="20" ht="24.75" customHeight="1"/>
    <row r="21" ht="24.75" customHeight="1"/>
    <row r="22" ht="24.75" customHeight="1"/>
    <row r="23" ht="12" customHeight="1"/>
    <row r="24" ht="24.75" customHeight="1"/>
    <row r="25" ht="24.75" customHeight="1"/>
    <row r="26" ht="24.75" customHeight="1"/>
    <row r="27" ht="24" customHeight="1"/>
    <row r="28" ht="24.75" customHeight="1"/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47.75390625" style="0" customWidth="1"/>
    <col min="2" max="2" width="22.50390625" style="0" customWidth="1"/>
    <col min="3" max="3" width="24.50390625" style="0" customWidth="1"/>
    <col min="4" max="4" width="8.75390625" style="0" customWidth="1"/>
  </cols>
  <sheetData>
    <row r="1" spans="1:6" ht="15.75">
      <c r="A1" s="71"/>
      <c r="B1" s="69"/>
      <c r="C1" s="69"/>
      <c r="D1" s="69"/>
      <c r="E1" s="69"/>
      <c r="F1" s="69"/>
    </row>
    <row r="2" spans="1:6" ht="28.5">
      <c r="A2" s="463" t="s">
        <v>1158</v>
      </c>
      <c r="B2" s="463"/>
      <c r="C2" s="463"/>
      <c r="D2" s="463"/>
      <c r="E2" s="463"/>
      <c r="F2" s="463"/>
    </row>
    <row r="3" spans="1:5" ht="15.75">
      <c r="A3" s="69"/>
      <c r="B3" s="69"/>
      <c r="C3" s="437" t="s">
        <v>593</v>
      </c>
      <c r="D3" s="72"/>
      <c r="E3" s="69"/>
    </row>
    <row r="4" spans="1:3" ht="14.25">
      <c r="A4" s="455" t="s">
        <v>121</v>
      </c>
      <c r="B4" s="468" t="s">
        <v>559</v>
      </c>
      <c r="C4" s="465" t="s">
        <v>78</v>
      </c>
    </row>
    <row r="5" spans="1:3" ht="14.25">
      <c r="A5" s="455"/>
      <c r="B5" s="468"/>
      <c r="C5" s="465"/>
    </row>
    <row r="6" spans="1:3" ht="14.25">
      <c r="A6" s="79" t="s">
        <v>124</v>
      </c>
      <c r="B6" s="80">
        <f>SUM(B7:B10)</f>
        <v>20000</v>
      </c>
      <c r="C6" s="81"/>
    </row>
    <row r="7" spans="1:3" ht="14.25">
      <c r="A7" s="85" t="s">
        <v>126</v>
      </c>
      <c r="B7" s="80">
        <v>15000</v>
      </c>
      <c r="C7" s="81"/>
    </row>
    <row r="8" spans="1:3" ht="14.25">
      <c r="A8" s="85" t="s">
        <v>128</v>
      </c>
      <c r="B8" s="80">
        <v>5000</v>
      </c>
      <c r="C8" s="86"/>
    </row>
    <row r="9" spans="1:3" ht="14.25">
      <c r="A9" s="85" t="s">
        <v>129</v>
      </c>
      <c r="B9" s="88"/>
      <c r="C9" s="86"/>
    </row>
    <row r="10" spans="1:3" ht="14.25">
      <c r="A10" s="85" t="s">
        <v>131</v>
      </c>
      <c r="B10" s="88"/>
      <c r="C10" s="86"/>
    </row>
    <row r="11" spans="1:3" ht="14.25">
      <c r="A11" s="85"/>
      <c r="B11" s="88"/>
      <c r="C11" s="86"/>
    </row>
    <row r="12" spans="1:3" ht="14.25">
      <c r="A12" s="84" t="s">
        <v>59</v>
      </c>
      <c r="B12" s="80">
        <f>B6</f>
        <v>20000</v>
      </c>
      <c r="C12" s="86"/>
    </row>
    <row r="13" spans="1:3" ht="14.25">
      <c r="A13" s="90" t="s">
        <v>596</v>
      </c>
      <c r="B13" s="80">
        <f>B14</f>
        <v>10000</v>
      </c>
      <c r="C13" s="86"/>
    </row>
    <row r="14" spans="1:3" ht="14.25">
      <c r="A14" s="85" t="s">
        <v>590</v>
      </c>
      <c r="B14" s="80">
        <v>10000</v>
      </c>
      <c r="C14" s="86"/>
    </row>
    <row r="15" spans="1:3" ht="14.25">
      <c r="A15" s="92" t="s">
        <v>136</v>
      </c>
      <c r="B15" s="94">
        <f>B12+B13</f>
        <v>30000</v>
      </c>
      <c r="C15" s="95"/>
    </row>
  </sheetData>
  <sheetProtection/>
  <mergeCells count="4">
    <mergeCell ref="A2:F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D13"/>
  <sheetViews>
    <sheetView showZeros="0" view="pageBreakPreview" zoomScaleSheetLayoutView="100" zoomScalePageLayoutView="0" workbookViewId="0" topLeftCell="A1">
      <selection activeCell="I29" sqref="I29"/>
    </sheetView>
  </sheetViews>
  <sheetFormatPr defaultColWidth="7.875" defaultRowHeight="14.25"/>
  <cols>
    <col min="1" max="1" width="25.875" style="49" customWidth="1"/>
    <col min="2" max="2" width="16.625" style="49" customWidth="1"/>
    <col min="3" max="3" width="24.875" style="49" customWidth="1"/>
    <col min="4" max="4" width="25.25390625" style="49" customWidth="1"/>
    <col min="5" max="16384" width="7.875" style="49" customWidth="1"/>
  </cols>
  <sheetData>
    <row r="1" spans="1:4" ht="15">
      <c r="A1" s="50"/>
      <c r="B1" s="51"/>
      <c r="C1" s="52"/>
      <c r="D1" s="52"/>
    </row>
    <row r="2" spans="1:4" ht="28.5">
      <c r="A2" s="492" t="s">
        <v>1400</v>
      </c>
      <c r="B2" s="493"/>
      <c r="C2" s="494"/>
      <c r="D2" s="494"/>
    </row>
    <row r="3" spans="1:4" ht="12.75">
      <c r="A3" s="53"/>
      <c r="B3" s="53"/>
      <c r="C3" s="53"/>
      <c r="D3" s="54" t="s">
        <v>137</v>
      </c>
    </row>
    <row r="4" spans="1:4" ht="18" customHeight="1">
      <c r="A4" s="55" t="s">
        <v>138</v>
      </c>
      <c r="B4" s="56" t="s">
        <v>597</v>
      </c>
      <c r="C4" s="57" t="s">
        <v>140</v>
      </c>
      <c r="D4" s="55" t="s">
        <v>144</v>
      </c>
    </row>
    <row r="5" spans="1:4" ht="16.5" customHeight="1">
      <c r="A5" s="362" t="s">
        <v>1162</v>
      </c>
      <c r="B5" s="58">
        <f>B6+B7+B8+B9+B10+B11+B12+B13</f>
        <v>53811</v>
      </c>
      <c r="C5" s="58">
        <f>C6+C7+C8+C9+C10+C11+C12+C13</f>
        <v>16597</v>
      </c>
      <c r="D5" s="59">
        <f>D6+D7+D8+D9+D10+D11+D12+D13</f>
        <v>37214</v>
      </c>
    </row>
    <row r="6" spans="1:4" ht="16.5" customHeight="1">
      <c r="A6" s="60" t="s">
        <v>145</v>
      </c>
      <c r="B6" s="61">
        <f aca="true" t="shared" si="0" ref="B6:B13">SUM(C6:D6)</f>
        <v>23722</v>
      </c>
      <c r="C6" s="61">
        <v>5711</v>
      </c>
      <c r="D6" s="62">
        <v>18011</v>
      </c>
    </row>
    <row r="7" spans="1:4" ht="16.5" customHeight="1">
      <c r="A7" s="60" t="s">
        <v>146</v>
      </c>
      <c r="B7" s="61">
        <f t="shared" si="0"/>
        <v>1208</v>
      </c>
      <c r="C7" s="61">
        <v>1200</v>
      </c>
      <c r="D7" s="62">
        <v>8</v>
      </c>
    </row>
    <row r="8" spans="1:4" ht="16.5" customHeight="1">
      <c r="A8" s="60" t="s">
        <v>147</v>
      </c>
      <c r="B8" s="61">
        <f t="shared" si="0"/>
        <v>28730</v>
      </c>
      <c r="C8" s="61">
        <v>9580</v>
      </c>
      <c r="D8" s="62">
        <v>19150</v>
      </c>
    </row>
    <row r="9" spans="1:4" ht="16.5" customHeight="1">
      <c r="A9" s="60" t="s">
        <v>148</v>
      </c>
      <c r="B9" s="61">
        <f t="shared" si="0"/>
        <v>0</v>
      </c>
      <c r="C9" s="61"/>
      <c r="D9" s="62"/>
    </row>
    <row r="10" spans="1:4" ht="16.5" customHeight="1">
      <c r="A10" s="60" t="s">
        <v>149</v>
      </c>
      <c r="B10" s="61">
        <f t="shared" si="0"/>
        <v>89</v>
      </c>
      <c r="C10" s="61">
        <v>44</v>
      </c>
      <c r="D10" s="62">
        <v>45</v>
      </c>
    </row>
    <row r="11" spans="1:4" ht="16.5" customHeight="1">
      <c r="A11" s="60" t="s">
        <v>150</v>
      </c>
      <c r="B11" s="61">
        <f t="shared" si="0"/>
        <v>0</v>
      </c>
      <c r="C11" s="61"/>
      <c r="D11" s="62"/>
    </row>
    <row r="12" spans="1:4" ht="16.5" customHeight="1">
      <c r="A12" s="60" t="s">
        <v>151</v>
      </c>
      <c r="B12" s="61">
        <f t="shared" si="0"/>
        <v>0</v>
      </c>
      <c r="C12" s="61"/>
      <c r="D12" s="62"/>
    </row>
    <row r="13" spans="1:4" ht="16.5" customHeight="1">
      <c r="A13" s="60" t="s">
        <v>598</v>
      </c>
      <c r="B13" s="63">
        <f t="shared" si="0"/>
        <v>62</v>
      </c>
      <c r="C13" s="63">
        <v>62</v>
      </c>
      <c r="D13" s="64"/>
    </row>
  </sheetData>
  <sheetProtection/>
  <mergeCells count="1">
    <mergeCell ref="A2:D2"/>
  </mergeCells>
  <printOptions horizontalCentered="1"/>
  <pageMargins left="0.7480314960629921" right="0.7480314960629921" top="0.7874015748031497" bottom="0.7874015748031497" header="0.31496062992125984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26.25390625" style="0" customWidth="1"/>
    <col min="3" max="3" width="14.75390625" style="0" customWidth="1"/>
    <col min="4" max="4" width="29.25390625" style="0" customWidth="1"/>
  </cols>
  <sheetData>
    <row r="1" spans="1:4" ht="14.25">
      <c r="A1" s="50"/>
      <c r="B1" s="51"/>
      <c r="C1" s="52"/>
      <c r="D1" s="52"/>
    </row>
    <row r="2" spans="1:4" ht="28.5">
      <c r="A2" s="492" t="s">
        <v>1401</v>
      </c>
      <c r="B2" s="493"/>
      <c r="C2" s="494"/>
      <c r="D2" s="494"/>
    </row>
    <row r="3" spans="1:4" ht="15">
      <c r="A3" s="53"/>
      <c r="B3" s="53"/>
      <c r="C3" s="53"/>
      <c r="D3" s="54" t="s">
        <v>137</v>
      </c>
    </row>
    <row r="4" spans="1:4" ht="22.5">
      <c r="A4" s="364" t="s">
        <v>138</v>
      </c>
      <c r="B4" s="365" t="s">
        <v>597</v>
      </c>
      <c r="C4" s="366" t="s">
        <v>140</v>
      </c>
      <c r="D4" s="364" t="s">
        <v>144</v>
      </c>
    </row>
    <row r="5" spans="1:4" ht="14.25">
      <c r="A5" s="361" t="s">
        <v>1161</v>
      </c>
      <c r="B5" s="61">
        <f aca="true" t="shared" si="0" ref="B5:B16">SUM(C5:D5)</f>
        <v>48174.11</v>
      </c>
      <c r="C5" s="61">
        <f>SUM(C6:C16)</f>
        <v>10967</v>
      </c>
      <c r="D5" s="62">
        <f>SUM(D6:D16)</f>
        <v>37207.11</v>
      </c>
    </row>
    <row r="6" spans="1:4" ht="14.25">
      <c r="A6" s="60" t="s">
        <v>152</v>
      </c>
      <c r="B6" s="61">
        <f t="shared" si="0"/>
        <v>46639.11</v>
      </c>
      <c r="C6" s="61">
        <v>10866</v>
      </c>
      <c r="D6" s="62">
        <v>35773.11</v>
      </c>
    </row>
    <row r="7" spans="1:4" ht="14.25">
      <c r="A7" s="60" t="s">
        <v>153</v>
      </c>
      <c r="B7" s="61">
        <f t="shared" si="0"/>
        <v>0</v>
      </c>
      <c r="C7" s="61"/>
      <c r="D7" s="62"/>
    </row>
    <row r="8" spans="1:4" ht="14.25">
      <c r="A8" s="60" t="s">
        <v>599</v>
      </c>
      <c r="B8" s="61">
        <f t="shared" si="0"/>
        <v>0</v>
      </c>
      <c r="C8" s="61"/>
      <c r="D8" s="62"/>
    </row>
    <row r="9" spans="1:4" ht="14.25">
      <c r="A9" s="60" t="s">
        <v>155</v>
      </c>
      <c r="B9" s="61">
        <f t="shared" si="0"/>
        <v>103</v>
      </c>
      <c r="C9" s="61">
        <v>69</v>
      </c>
      <c r="D9" s="62">
        <v>34</v>
      </c>
    </row>
    <row r="10" spans="1:4" ht="14.25">
      <c r="A10" s="60" t="s">
        <v>156</v>
      </c>
      <c r="B10" s="61">
        <f t="shared" si="0"/>
        <v>32</v>
      </c>
      <c r="C10" s="61">
        <v>32</v>
      </c>
      <c r="D10" s="62"/>
    </row>
    <row r="11" spans="1:4" ht="14.25">
      <c r="A11" s="60" t="s">
        <v>157</v>
      </c>
      <c r="B11" s="61">
        <f t="shared" si="0"/>
        <v>0</v>
      </c>
      <c r="C11" s="61"/>
      <c r="D11" s="62"/>
    </row>
    <row r="12" spans="1:4" ht="14.25">
      <c r="A12" s="60" t="s">
        <v>158</v>
      </c>
      <c r="B12" s="61">
        <f t="shared" si="0"/>
        <v>0</v>
      </c>
      <c r="C12" s="61"/>
      <c r="D12" s="62"/>
    </row>
    <row r="13" spans="1:4" ht="14.25">
      <c r="A13" s="60" t="s">
        <v>159</v>
      </c>
      <c r="B13" s="61">
        <f t="shared" si="0"/>
        <v>0</v>
      </c>
      <c r="C13" s="61"/>
      <c r="D13" s="62"/>
    </row>
    <row r="14" spans="1:4" ht="14.25">
      <c r="A14" s="60" t="s">
        <v>160</v>
      </c>
      <c r="B14" s="61">
        <f t="shared" si="0"/>
        <v>0</v>
      </c>
      <c r="C14" s="61"/>
      <c r="D14" s="62"/>
    </row>
    <row r="15" spans="1:4" ht="14.25">
      <c r="A15" s="60" t="s">
        <v>600</v>
      </c>
      <c r="B15" s="61">
        <f t="shared" si="0"/>
        <v>0</v>
      </c>
      <c r="C15" s="61"/>
      <c r="D15" s="62"/>
    </row>
    <row r="16" spans="1:4" ht="14.25">
      <c r="A16" s="363" t="s">
        <v>162</v>
      </c>
      <c r="B16" s="67">
        <f t="shared" si="0"/>
        <v>1400</v>
      </c>
      <c r="C16" s="67"/>
      <c r="D16" s="68">
        <v>1400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22.625" style="0" customWidth="1"/>
    <col min="2" max="2" width="14.50390625" style="0" customWidth="1"/>
    <col min="3" max="3" width="10.25390625" style="0" customWidth="1"/>
    <col min="4" max="4" width="36.00390625" style="0" customWidth="1"/>
  </cols>
  <sheetData>
    <row r="1" spans="1:4" ht="14.25">
      <c r="A1" s="50"/>
      <c r="B1" s="51"/>
      <c r="C1" s="52"/>
      <c r="D1" s="52"/>
    </row>
    <row r="2" spans="1:4" ht="28.5">
      <c r="A2" s="492" t="s">
        <v>1402</v>
      </c>
      <c r="B2" s="493"/>
      <c r="C2" s="494"/>
      <c r="D2" s="494"/>
    </row>
    <row r="3" spans="1:4" ht="15">
      <c r="A3" s="53"/>
      <c r="B3" s="53"/>
      <c r="C3" s="53"/>
      <c r="D3" s="54" t="s">
        <v>137</v>
      </c>
    </row>
    <row r="4" spans="1:4" ht="33.75">
      <c r="A4" s="364" t="s">
        <v>138</v>
      </c>
      <c r="B4" s="365" t="s">
        <v>597</v>
      </c>
      <c r="C4" s="366" t="s">
        <v>140</v>
      </c>
      <c r="D4" s="364" t="s">
        <v>144</v>
      </c>
    </row>
    <row r="5" spans="1:4" ht="14.25">
      <c r="A5" s="65" t="s">
        <v>163</v>
      </c>
      <c r="B5" s="61">
        <v>5636.889999999999</v>
      </c>
      <c r="C5" s="61">
        <v>5630</v>
      </c>
      <c r="D5" s="62">
        <v>6.889999999999418</v>
      </c>
    </row>
    <row r="6" spans="1:4" ht="14.25">
      <c r="A6" s="65" t="s">
        <v>164</v>
      </c>
      <c r="B6" s="61">
        <v>47924</v>
      </c>
      <c r="C6" s="61">
        <v>47599</v>
      </c>
      <c r="D6" s="62">
        <v>325</v>
      </c>
    </row>
    <row r="7" spans="1:4" ht="14.25">
      <c r="A7" s="66" t="s">
        <v>165</v>
      </c>
      <c r="B7" s="67">
        <v>53560.89</v>
      </c>
      <c r="C7" s="67">
        <v>53229</v>
      </c>
      <c r="D7" s="68">
        <v>331.8899999999994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427"/>
  <sheetViews>
    <sheetView showZeros="0" view="pageBreakPreview" zoomScale="85" zoomScaleSheetLayoutView="85" zoomScalePageLayoutView="0" workbookViewId="0" topLeftCell="A1">
      <selection activeCell="L25" sqref="L25"/>
    </sheetView>
  </sheetViews>
  <sheetFormatPr defaultColWidth="8.625" defaultRowHeight="14.25"/>
  <cols>
    <col min="1" max="1" width="49.625" style="30" customWidth="1"/>
    <col min="2" max="2" width="27.25390625" style="31" customWidth="1"/>
    <col min="3" max="32" width="9.00390625" style="30" bestFit="1" customWidth="1"/>
    <col min="33" max="16384" width="8.625" style="30" customWidth="1"/>
  </cols>
  <sheetData>
    <row r="1" ht="18" customHeight="1">
      <c r="A1" s="32"/>
    </row>
    <row r="2" spans="1:2" ht="21">
      <c r="A2" s="495" t="s">
        <v>1331</v>
      </c>
      <c r="B2" s="495"/>
    </row>
    <row r="3" ht="20.25" customHeight="1">
      <c r="B3" s="33" t="s">
        <v>77</v>
      </c>
    </row>
    <row r="4" spans="1:2" ht="21.75" customHeight="1">
      <c r="A4" s="34" t="s">
        <v>170</v>
      </c>
      <c r="B4" s="35" t="s">
        <v>601</v>
      </c>
    </row>
    <row r="5" spans="1:2" ht="16.5" customHeight="1">
      <c r="A5" s="36" t="s">
        <v>166</v>
      </c>
      <c r="B5" s="37">
        <f>24705-1998</f>
        <v>22707</v>
      </c>
    </row>
    <row r="6" spans="1:2" ht="16.5" customHeight="1">
      <c r="A6" s="38" t="s">
        <v>602</v>
      </c>
      <c r="B6" s="39">
        <v>748</v>
      </c>
    </row>
    <row r="7" spans="1:2" ht="16.5" customHeight="1">
      <c r="A7" s="38" t="s">
        <v>603</v>
      </c>
      <c r="B7" s="39">
        <v>463</v>
      </c>
    </row>
    <row r="8" spans="1:2" ht="16.5" customHeight="1">
      <c r="A8" s="38" t="s">
        <v>604</v>
      </c>
      <c r="B8" s="39">
        <v>175</v>
      </c>
    </row>
    <row r="9" spans="1:2" ht="16.5" customHeight="1">
      <c r="A9" s="40" t="s">
        <v>605</v>
      </c>
      <c r="B9" s="39">
        <v>50</v>
      </c>
    </row>
    <row r="10" spans="1:2" ht="16.5" customHeight="1">
      <c r="A10" s="41" t="s">
        <v>606</v>
      </c>
      <c r="B10" s="39">
        <v>60</v>
      </c>
    </row>
    <row r="11" spans="1:2" ht="16.5" customHeight="1">
      <c r="A11" s="41" t="s">
        <v>607</v>
      </c>
      <c r="B11" s="39">
        <v>606</v>
      </c>
    </row>
    <row r="12" spans="1:2" ht="16.5" customHeight="1">
      <c r="A12" s="38" t="s">
        <v>608</v>
      </c>
      <c r="B12" s="39">
        <v>386</v>
      </c>
    </row>
    <row r="13" spans="1:2" ht="16.5" customHeight="1">
      <c r="A13" s="38" t="s">
        <v>609</v>
      </c>
      <c r="B13" s="39">
        <v>120</v>
      </c>
    </row>
    <row r="14" spans="1:2" ht="16.5" customHeight="1">
      <c r="A14" s="38" t="s">
        <v>610</v>
      </c>
      <c r="B14" s="39">
        <v>50</v>
      </c>
    </row>
    <row r="15" spans="1:2" ht="16.5" customHeight="1">
      <c r="A15" s="40" t="s">
        <v>611</v>
      </c>
      <c r="B15" s="39">
        <v>20</v>
      </c>
    </row>
    <row r="16" spans="1:2" ht="16.5" customHeight="1">
      <c r="A16" s="40" t="s">
        <v>612</v>
      </c>
      <c r="B16" s="39">
        <v>30</v>
      </c>
    </row>
    <row r="17" spans="1:2" ht="16.5" customHeight="1">
      <c r="A17" s="40" t="s">
        <v>613</v>
      </c>
      <c r="B17" s="39">
        <v>4736</v>
      </c>
    </row>
    <row r="18" spans="1:2" ht="16.5" customHeight="1">
      <c r="A18" s="40" t="s">
        <v>614</v>
      </c>
      <c r="B18" s="39">
        <v>818</v>
      </c>
    </row>
    <row r="19" spans="1:2" ht="16.5" customHeight="1">
      <c r="A19" s="38" t="s">
        <v>615</v>
      </c>
      <c r="B19" s="39">
        <v>1607</v>
      </c>
    </row>
    <row r="20" spans="1:2" ht="16.5" customHeight="1">
      <c r="A20" s="38" t="s">
        <v>616</v>
      </c>
      <c r="B20" s="39">
        <v>829</v>
      </c>
    </row>
    <row r="21" spans="1:2" ht="16.5" customHeight="1">
      <c r="A21" s="38" t="s">
        <v>617</v>
      </c>
      <c r="B21" s="39">
        <v>16</v>
      </c>
    </row>
    <row r="22" spans="1:2" ht="16.5" customHeight="1">
      <c r="A22" s="38" t="s">
        <v>618</v>
      </c>
      <c r="B22" s="39">
        <v>725</v>
      </c>
    </row>
    <row r="23" spans="1:2" ht="16.5" customHeight="1">
      <c r="A23" s="38" t="s">
        <v>619</v>
      </c>
      <c r="B23" s="39">
        <v>466</v>
      </c>
    </row>
    <row r="24" spans="1:2" ht="16.5" customHeight="1">
      <c r="A24" s="38" t="s">
        <v>620</v>
      </c>
      <c r="B24" s="39">
        <v>230</v>
      </c>
    </row>
    <row r="25" spans="1:2" ht="16.5" customHeight="1">
      <c r="A25" s="40" t="s">
        <v>621</v>
      </c>
      <c r="B25" s="39">
        <v>44</v>
      </c>
    </row>
    <row r="26" spans="1:2" ht="16.5" customHeight="1">
      <c r="A26" s="40" t="s">
        <v>622</v>
      </c>
      <c r="B26" s="39">
        <v>1677</v>
      </c>
    </row>
    <row r="27" spans="1:2" ht="16.5" customHeight="1">
      <c r="A27" s="38" t="s">
        <v>623</v>
      </c>
      <c r="B27" s="39">
        <v>870</v>
      </c>
    </row>
    <row r="28" spans="1:2" ht="16.5" customHeight="1">
      <c r="A28" s="38" t="s">
        <v>624</v>
      </c>
      <c r="B28" s="39">
        <v>20</v>
      </c>
    </row>
    <row r="29" spans="1:2" ht="16.5" customHeight="1">
      <c r="A29" s="38" t="s">
        <v>625</v>
      </c>
      <c r="B29" s="39">
        <v>557</v>
      </c>
    </row>
    <row r="30" spans="1:2" ht="16.5" customHeight="1">
      <c r="A30" s="38" t="s">
        <v>626</v>
      </c>
      <c r="B30" s="39">
        <v>10</v>
      </c>
    </row>
    <row r="31" spans="1:2" ht="16.5" customHeight="1">
      <c r="A31" s="40" t="s">
        <v>627</v>
      </c>
      <c r="B31" s="39">
        <v>220</v>
      </c>
    </row>
    <row r="32" spans="1:2" ht="16.5" customHeight="1">
      <c r="A32" s="40" t="s">
        <v>628</v>
      </c>
      <c r="B32" s="39">
        <v>277</v>
      </c>
    </row>
    <row r="33" spans="1:2" ht="16.5" customHeight="1">
      <c r="A33" s="41" t="s">
        <v>629</v>
      </c>
      <c r="B33" s="39">
        <v>89</v>
      </c>
    </row>
    <row r="34" spans="1:2" ht="16.5" customHeight="1">
      <c r="A34" s="38" t="s">
        <v>630</v>
      </c>
      <c r="B34" s="39">
        <v>9</v>
      </c>
    </row>
    <row r="35" spans="1:2" ht="16.5" customHeight="1">
      <c r="A35" s="38" t="s">
        <v>631</v>
      </c>
      <c r="B35" s="39">
        <v>10</v>
      </c>
    </row>
    <row r="36" spans="1:2" ht="16.5" customHeight="1">
      <c r="A36" s="40" t="s">
        <v>632</v>
      </c>
      <c r="B36" s="39">
        <v>15</v>
      </c>
    </row>
    <row r="37" spans="1:2" ht="16.5" customHeight="1">
      <c r="A37" s="40" t="s">
        <v>633</v>
      </c>
      <c r="B37" s="39">
        <v>10</v>
      </c>
    </row>
    <row r="38" spans="1:2" ht="16.5" customHeight="1">
      <c r="A38" s="40" t="s">
        <v>634</v>
      </c>
      <c r="B38" s="39">
        <v>144</v>
      </c>
    </row>
    <row r="39" spans="1:2" ht="16.5" customHeight="1">
      <c r="A39" s="38" t="s">
        <v>635</v>
      </c>
      <c r="B39" s="39">
        <v>1780</v>
      </c>
    </row>
    <row r="40" spans="1:2" ht="16.5" customHeight="1">
      <c r="A40" s="38" t="s">
        <v>636</v>
      </c>
      <c r="B40" s="39">
        <v>1054</v>
      </c>
    </row>
    <row r="41" spans="1:2" ht="16.5" customHeight="1">
      <c r="A41" s="40" t="s">
        <v>637</v>
      </c>
      <c r="B41" s="39">
        <v>126</v>
      </c>
    </row>
    <row r="42" spans="1:2" ht="16.5" customHeight="1">
      <c r="A42" s="42" t="s">
        <v>638</v>
      </c>
      <c r="B42" s="39">
        <v>95</v>
      </c>
    </row>
    <row r="43" spans="1:2" ht="16.5" customHeight="1">
      <c r="A43" s="43" t="s">
        <v>639</v>
      </c>
      <c r="B43" s="44">
        <v>505</v>
      </c>
    </row>
    <row r="44" spans="1:2" ht="16.5" customHeight="1">
      <c r="A44" s="40" t="s">
        <v>640</v>
      </c>
      <c r="B44" s="39">
        <v>2400</v>
      </c>
    </row>
    <row r="45" spans="1:2" ht="16.5" customHeight="1">
      <c r="A45" s="40" t="s">
        <v>641</v>
      </c>
      <c r="B45" s="39">
        <v>2400</v>
      </c>
    </row>
    <row r="46" spans="1:2" ht="16.5" customHeight="1">
      <c r="A46" s="38" t="s">
        <v>642</v>
      </c>
      <c r="B46" s="39">
        <v>291</v>
      </c>
    </row>
    <row r="47" spans="1:2" ht="16.5" customHeight="1">
      <c r="A47" s="38" t="s">
        <v>643</v>
      </c>
      <c r="B47" s="39">
        <v>110</v>
      </c>
    </row>
    <row r="48" spans="1:2" ht="16.5" customHeight="1">
      <c r="A48" s="38" t="s">
        <v>644</v>
      </c>
      <c r="B48" s="39">
        <v>40</v>
      </c>
    </row>
    <row r="49" spans="1:2" ht="16.5" customHeight="1">
      <c r="A49" s="40" t="s">
        <v>645</v>
      </c>
      <c r="B49" s="39">
        <v>140</v>
      </c>
    </row>
    <row r="50" spans="1:2" ht="16.5" customHeight="1">
      <c r="A50" s="41" t="s">
        <v>646</v>
      </c>
      <c r="B50" s="39">
        <v>1542</v>
      </c>
    </row>
    <row r="51" spans="1:2" ht="16.5" customHeight="1">
      <c r="A51" s="38" t="s">
        <v>647</v>
      </c>
      <c r="B51" s="39">
        <v>1012</v>
      </c>
    </row>
    <row r="52" spans="1:2" ht="16.5" customHeight="1">
      <c r="A52" s="38" t="s">
        <v>648</v>
      </c>
      <c r="B52" s="39">
        <v>220</v>
      </c>
    </row>
    <row r="53" spans="1:2" ht="16.5" customHeight="1">
      <c r="A53" s="40" t="s">
        <v>649</v>
      </c>
      <c r="B53" s="39">
        <v>150</v>
      </c>
    </row>
    <row r="54" spans="1:2" ht="16.5" customHeight="1">
      <c r="A54" s="40" t="s">
        <v>650</v>
      </c>
      <c r="B54" s="39">
        <v>60</v>
      </c>
    </row>
    <row r="55" spans="1:2" ht="16.5" customHeight="1">
      <c r="A55" s="38" t="s">
        <v>651</v>
      </c>
      <c r="B55" s="39">
        <v>100</v>
      </c>
    </row>
    <row r="56" spans="1:2" ht="16.5" customHeight="1">
      <c r="A56" s="38" t="s">
        <v>652</v>
      </c>
      <c r="B56" s="39">
        <v>1564</v>
      </c>
    </row>
    <row r="57" spans="1:2" ht="16.5" customHeight="1">
      <c r="A57" s="40" t="s">
        <v>653</v>
      </c>
      <c r="B57" s="39">
        <v>386</v>
      </c>
    </row>
    <row r="58" spans="1:2" ht="16.5" customHeight="1">
      <c r="A58" s="40" t="s">
        <v>654</v>
      </c>
      <c r="B58" s="39">
        <v>67</v>
      </c>
    </row>
    <row r="59" spans="1:2" ht="16.5" customHeight="1">
      <c r="A59" s="41" t="s">
        <v>655</v>
      </c>
      <c r="B59" s="39">
        <v>36</v>
      </c>
    </row>
    <row r="60" spans="1:2" ht="16.5" customHeight="1">
      <c r="A60" s="38" t="s">
        <v>656</v>
      </c>
      <c r="B60" s="39">
        <v>1000</v>
      </c>
    </row>
    <row r="61" spans="1:2" ht="16.5" customHeight="1">
      <c r="A61" s="40" t="s">
        <v>657</v>
      </c>
      <c r="B61" s="39">
        <v>25</v>
      </c>
    </row>
    <row r="62" spans="1:2" ht="16.5" customHeight="1">
      <c r="A62" s="40" t="s">
        <v>658</v>
      </c>
      <c r="B62" s="39">
        <v>50</v>
      </c>
    </row>
    <row r="63" spans="1:2" ht="16.5" customHeight="1">
      <c r="A63" s="40" t="s">
        <v>659</v>
      </c>
      <c r="B63" s="39">
        <v>73</v>
      </c>
    </row>
    <row r="64" spans="1:2" ht="16.5" customHeight="1">
      <c r="A64" s="41" t="s">
        <v>660</v>
      </c>
      <c r="B64" s="39">
        <v>73</v>
      </c>
    </row>
    <row r="65" spans="1:2" ht="16.5" customHeight="1">
      <c r="A65" s="38" t="s">
        <v>661</v>
      </c>
      <c r="B65" s="39">
        <v>36</v>
      </c>
    </row>
    <row r="66" spans="1:2" ht="16.5" customHeight="1">
      <c r="A66" s="40" t="s">
        <v>662</v>
      </c>
      <c r="B66" s="39">
        <v>6</v>
      </c>
    </row>
    <row r="67" spans="1:2" ht="16.5" customHeight="1">
      <c r="A67" s="40" t="s">
        <v>663</v>
      </c>
      <c r="B67" s="39">
        <v>30</v>
      </c>
    </row>
    <row r="68" spans="1:2" ht="16.5" customHeight="1">
      <c r="A68" s="40" t="s">
        <v>664</v>
      </c>
      <c r="B68" s="39">
        <v>224</v>
      </c>
    </row>
    <row r="69" spans="1:2" ht="16.5" customHeight="1">
      <c r="A69" s="41" t="s">
        <v>665</v>
      </c>
      <c r="B69" s="39">
        <v>164</v>
      </c>
    </row>
    <row r="70" spans="1:2" ht="16.5" customHeight="1">
      <c r="A70" s="38" t="s">
        <v>666</v>
      </c>
      <c r="B70" s="39">
        <v>27</v>
      </c>
    </row>
    <row r="71" spans="1:2" ht="16.5" customHeight="1">
      <c r="A71" s="38" t="s">
        <v>667</v>
      </c>
      <c r="B71" s="39">
        <v>33</v>
      </c>
    </row>
    <row r="72" spans="1:2" ht="16.5" customHeight="1">
      <c r="A72" s="38" t="s">
        <v>668</v>
      </c>
      <c r="B72" s="39">
        <v>919</v>
      </c>
    </row>
    <row r="73" spans="1:2" ht="16.5" customHeight="1">
      <c r="A73" s="40" t="s">
        <v>669</v>
      </c>
      <c r="B73" s="39">
        <v>292</v>
      </c>
    </row>
    <row r="74" spans="1:2" ht="16.5" customHeight="1">
      <c r="A74" s="40" t="s">
        <v>670</v>
      </c>
      <c r="B74" s="39">
        <v>528</v>
      </c>
    </row>
    <row r="75" spans="1:2" ht="16.5" customHeight="1">
      <c r="A75" s="40" t="s">
        <v>671</v>
      </c>
      <c r="B75" s="39">
        <v>100</v>
      </c>
    </row>
    <row r="76" spans="1:2" ht="16.5" customHeight="1">
      <c r="A76" s="38" t="s">
        <v>672</v>
      </c>
      <c r="B76" s="39">
        <f>2835-1998</f>
        <v>837</v>
      </c>
    </row>
    <row r="77" spans="1:2" ht="16.5" customHeight="1">
      <c r="A77" s="40" t="s">
        <v>673</v>
      </c>
      <c r="B77" s="39">
        <v>286</v>
      </c>
    </row>
    <row r="78" spans="1:2" ht="16.5" customHeight="1">
      <c r="A78" s="40" t="s">
        <v>674</v>
      </c>
      <c r="B78" s="39">
        <f>2524-1998</f>
        <v>526</v>
      </c>
    </row>
    <row r="79" spans="1:2" ht="16.5" customHeight="1">
      <c r="A79" s="40" t="s">
        <v>675</v>
      </c>
      <c r="B79" s="39">
        <v>26</v>
      </c>
    </row>
    <row r="80" spans="1:2" ht="16.5" customHeight="1">
      <c r="A80" s="38" t="s">
        <v>676</v>
      </c>
      <c r="B80" s="39">
        <v>620</v>
      </c>
    </row>
    <row r="81" spans="1:2" ht="16.5" customHeight="1">
      <c r="A81" s="38" t="s">
        <v>677</v>
      </c>
      <c r="B81" s="39">
        <v>51</v>
      </c>
    </row>
    <row r="82" spans="1:2" ht="16.5" customHeight="1">
      <c r="A82" s="45" t="s">
        <v>678</v>
      </c>
      <c r="B82" s="44">
        <v>569</v>
      </c>
    </row>
    <row r="83" spans="1:2" ht="16.5" customHeight="1">
      <c r="A83" s="40" t="s">
        <v>679</v>
      </c>
      <c r="B83" s="39">
        <v>264</v>
      </c>
    </row>
    <row r="84" spans="1:2" ht="16.5" customHeight="1">
      <c r="A84" s="38" t="s">
        <v>680</v>
      </c>
      <c r="B84" s="39">
        <v>179</v>
      </c>
    </row>
    <row r="85" spans="1:2" ht="16.5" customHeight="1">
      <c r="A85" s="38" t="s">
        <v>681</v>
      </c>
      <c r="B85" s="39">
        <v>39</v>
      </c>
    </row>
    <row r="86" spans="1:2" ht="16.5" customHeight="1">
      <c r="A86" s="38" t="s">
        <v>682</v>
      </c>
      <c r="B86" s="39">
        <v>19</v>
      </c>
    </row>
    <row r="87" spans="1:2" ht="16.5" customHeight="1">
      <c r="A87" s="40" t="s">
        <v>683</v>
      </c>
      <c r="B87" s="39">
        <v>9</v>
      </c>
    </row>
    <row r="88" spans="1:2" ht="16.5" customHeight="1">
      <c r="A88" s="40" t="s">
        <v>684</v>
      </c>
      <c r="B88" s="39">
        <v>18</v>
      </c>
    </row>
    <row r="89" spans="1:2" ht="16.5" customHeight="1">
      <c r="A89" s="40" t="s">
        <v>685</v>
      </c>
      <c r="B89" s="39">
        <v>571</v>
      </c>
    </row>
    <row r="90" spans="1:2" ht="16.5" customHeight="1">
      <c r="A90" s="38" t="s">
        <v>686</v>
      </c>
      <c r="B90" s="39">
        <v>226</v>
      </c>
    </row>
    <row r="91" spans="1:2" ht="16.5" customHeight="1">
      <c r="A91" s="38" t="s">
        <v>687</v>
      </c>
      <c r="B91" s="39">
        <v>345</v>
      </c>
    </row>
    <row r="92" spans="1:2" ht="16.5" customHeight="1">
      <c r="A92" s="38" t="s">
        <v>688</v>
      </c>
      <c r="B92" s="39">
        <v>0</v>
      </c>
    </row>
    <row r="93" spans="1:2" ht="16.5" customHeight="1">
      <c r="A93" s="40" t="s">
        <v>689</v>
      </c>
      <c r="B93" s="39">
        <v>3541</v>
      </c>
    </row>
    <row r="94" spans="1:2" ht="16.5" customHeight="1">
      <c r="A94" s="41" t="s">
        <v>690</v>
      </c>
      <c r="B94" s="39">
        <v>2992</v>
      </c>
    </row>
    <row r="95" spans="1:2" ht="16.5" customHeight="1">
      <c r="A95" s="38" t="s">
        <v>691</v>
      </c>
      <c r="B95" s="39">
        <v>167</v>
      </c>
    </row>
    <row r="96" spans="1:2" ht="16.5" customHeight="1">
      <c r="A96" s="38" t="s">
        <v>692</v>
      </c>
      <c r="B96" s="39">
        <v>81</v>
      </c>
    </row>
    <row r="97" spans="1:2" ht="16.5" customHeight="1">
      <c r="A97" s="40" t="s">
        <v>693</v>
      </c>
      <c r="B97" s="39">
        <v>64</v>
      </c>
    </row>
    <row r="98" spans="1:2" ht="16.5" customHeight="1">
      <c r="A98" s="38" t="s">
        <v>694</v>
      </c>
      <c r="B98" s="39">
        <v>40</v>
      </c>
    </row>
    <row r="99" spans="1:2" ht="16.5" customHeight="1">
      <c r="A99" s="38" t="s">
        <v>695</v>
      </c>
      <c r="B99" s="39">
        <v>30</v>
      </c>
    </row>
    <row r="100" spans="1:2" ht="16.5" customHeight="1">
      <c r="A100" s="40" t="s">
        <v>696</v>
      </c>
      <c r="B100" s="39">
        <v>27</v>
      </c>
    </row>
    <row r="101" spans="1:2" ht="16.5" customHeight="1">
      <c r="A101" s="41" t="s">
        <v>697</v>
      </c>
      <c r="B101" s="39">
        <v>28</v>
      </c>
    </row>
    <row r="102" spans="1:2" ht="16.5" customHeight="1">
      <c r="A102" s="40" t="s">
        <v>698</v>
      </c>
      <c r="B102" s="39">
        <v>113</v>
      </c>
    </row>
    <row r="103" spans="1:2" ht="16.5" customHeight="1">
      <c r="A103" s="40" t="s">
        <v>699</v>
      </c>
      <c r="B103" s="39">
        <v>1</v>
      </c>
    </row>
    <row r="104" spans="1:2" ht="16.5" customHeight="1">
      <c r="A104" s="38" t="s">
        <v>700</v>
      </c>
      <c r="B104" s="39">
        <v>1</v>
      </c>
    </row>
    <row r="105" spans="1:2" ht="16.5" customHeight="1">
      <c r="A105" s="40" t="s">
        <v>701</v>
      </c>
      <c r="B105" s="39">
        <v>573</v>
      </c>
    </row>
    <row r="106" spans="1:2" ht="16.5" customHeight="1">
      <c r="A106" s="40" t="s">
        <v>702</v>
      </c>
      <c r="B106" s="39">
        <v>573</v>
      </c>
    </row>
    <row r="107" spans="1:2" ht="16.5" customHeight="1">
      <c r="A107" s="40" t="s">
        <v>703</v>
      </c>
      <c r="B107" s="39">
        <v>40</v>
      </c>
    </row>
    <row r="108" spans="1:2" ht="16.5" customHeight="1">
      <c r="A108" s="40" t="s">
        <v>704</v>
      </c>
      <c r="B108" s="39">
        <v>448</v>
      </c>
    </row>
    <row r="109" spans="1:2" ht="16.5" customHeight="1">
      <c r="A109" s="40" t="s">
        <v>705</v>
      </c>
      <c r="B109" s="39">
        <v>85</v>
      </c>
    </row>
    <row r="110" spans="1:2" ht="16.5" customHeight="1">
      <c r="A110" s="38" t="s">
        <v>706</v>
      </c>
      <c r="B110" s="39">
        <v>17136</v>
      </c>
    </row>
    <row r="111" spans="1:2" ht="16.5" customHeight="1">
      <c r="A111" s="40" t="s">
        <v>707</v>
      </c>
      <c r="B111" s="39">
        <v>9732</v>
      </c>
    </row>
    <row r="112" spans="1:2" ht="16.5" customHeight="1">
      <c r="A112" s="40" t="s">
        <v>708</v>
      </c>
      <c r="B112" s="39">
        <v>5211</v>
      </c>
    </row>
    <row r="113" spans="1:2" ht="16.5" customHeight="1">
      <c r="A113" s="40" t="s">
        <v>709</v>
      </c>
      <c r="B113" s="39">
        <v>2724</v>
      </c>
    </row>
    <row r="114" spans="1:2" ht="16.5" customHeight="1">
      <c r="A114" s="40" t="s">
        <v>710</v>
      </c>
      <c r="B114" s="39">
        <v>1797</v>
      </c>
    </row>
    <row r="115" spans="1:2" ht="16.5" customHeight="1">
      <c r="A115" s="38" t="s">
        <v>711</v>
      </c>
      <c r="B115" s="39">
        <v>1931</v>
      </c>
    </row>
    <row r="116" spans="1:2" ht="16.5" customHeight="1">
      <c r="A116" s="40" t="s">
        <v>712</v>
      </c>
      <c r="B116" s="39">
        <v>947</v>
      </c>
    </row>
    <row r="117" spans="1:2" ht="16.5" customHeight="1">
      <c r="A117" s="40" t="s">
        <v>713</v>
      </c>
      <c r="B117" s="39">
        <v>587</v>
      </c>
    </row>
    <row r="118" spans="1:2" ht="16.5" customHeight="1">
      <c r="A118" s="40" t="s">
        <v>714</v>
      </c>
      <c r="B118" s="39">
        <v>397</v>
      </c>
    </row>
    <row r="119" spans="1:2" ht="16.5" customHeight="1">
      <c r="A119" s="40" t="s">
        <v>715</v>
      </c>
      <c r="B119" s="39">
        <v>3999</v>
      </c>
    </row>
    <row r="120" spans="1:2" ht="16.5" customHeight="1">
      <c r="A120" s="40" t="s">
        <v>716</v>
      </c>
      <c r="B120" s="39">
        <v>1560</v>
      </c>
    </row>
    <row r="121" spans="1:2" ht="16.5" customHeight="1">
      <c r="A121" s="45" t="s">
        <v>717</v>
      </c>
      <c r="B121" s="44">
        <v>391</v>
      </c>
    </row>
    <row r="122" spans="1:2" ht="16.5" customHeight="1">
      <c r="A122" s="38" t="s">
        <v>718</v>
      </c>
      <c r="B122" s="39">
        <v>2049</v>
      </c>
    </row>
    <row r="123" spans="1:2" ht="16.5" customHeight="1">
      <c r="A123" s="40" t="s">
        <v>719</v>
      </c>
      <c r="B123" s="39">
        <v>1474</v>
      </c>
    </row>
    <row r="124" spans="1:2" ht="16.5" customHeight="1">
      <c r="A124" s="40" t="s">
        <v>720</v>
      </c>
      <c r="B124" s="39">
        <v>1194</v>
      </c>
    </row>
    <row r="125" spans="1:2" ht="16.5" customHeight="1">
      <c r="A125" s="38" t="s">
        <v>721</v>
      </c>
      <c r="B125" s="39">
        <v>69</v>
      </c>
    </row>
    <row r="126" spans="1:2" ht="16.5" customHeight="1">
      <c r="A126" s="40" t="s">
        <v>722</v>
      </c>
      <c r="B126" s="39">
        <v>104</v>
      </c>
    </row>
    <row r="127" spans="1:2" ht="16.5" customHeight="1">
      <c r="A127" s="40" t="s">
        <v>723</v>
      </c>
      <c r="B127" s="39">
        <v>5</v>
      </c>
    </row>
    <row r="128" spans="1:2" ht="16.5" customHeight="1">
      <c r="A128" s="38" t="s">
        <v>724</v>
      </c>
      <c r="B128" s="39">
        <v>76</v>
      </c>
    </row>
    <row r="129" spans="1:2" ht="16.5" customHeight="1">
      <c r="A129" s="38" t="s">
        <v>725</v>
      </c>
      <c r="B129" s="39">
        <v>15</v>
      </c>
    </row>
    <row r="130" spans="1:2" ht="16.5" customHeight="1">
      <c r="A130" s="40" t="s">
        <v>726</v>
      </c>
      <c r="B130" s="39">
        <v>5</v>
      </c>
    </row>
    <row r="131" spans="1:2" ht="16.5" customHeight="1">
      <c r="A131" s="40" t="s">
        <v>727</v>
      </c>
      <c r="B131" s="39">
        <v>5</v>
      </c>
    </row>
    <row r="132" spans="1:2" ht="16.5" customHeight="1">
      <c r="A132" s="41" t="s">
        <v>167</v>
      </c>
      <c r="B132" s="39">
        <v>73710</v>
      </c>
    </row>
    <row r="133" spans="1:2" ht="16.5" customHeight="1">
      <c r="A133" s="40" t="s">
        <v>728</v>
      </c>
      <c r="B133" s="39">
        <v>2194</v>
      </c>
    </row>
    <row r="134" spans="1:2" ht="16.5" customHeight="1">
      <c r="A134" s="38" t="s">
        <v>729</v>
      </c>
      <c r="B134" s="39">
        <v>886</v>
      </c>
    </row>
    <row r="135" spans="1:2" ht="16.5" customHeight="1">
      <c r="A135" s="40" t="s">
        <v>730</v>
      </c>
      <c r="B135" s="39">
        <v>1308</v>
      </c>
    </row>
    <row r="136" spans="1:2" ht="16.5" customHeight="1">
      <c r="A136" s="41" t="s">
        <v>731</v>
      </c>
      <c r="B136" s="39">
        <v>65158</v>
      </c>
    </row>
    <row r="137" spans="1:2" ht="16.5" customHeight="1">
      <c r="A137" s="38" t="s">
        <v>732</v>
      </c>
      <c r="B137" s="39">
        <v>397</v>
      </c>
    </row>
    <row r="138" spans="1:2" ht="16.5" customHeight="1">
      <c r="A138" s="38" t="s">
        <v>733</v>
      </c>
      <c r="B138" s="39">
        <v>33994</v>
      </c>
    </row>
    <row r="139" spans="1:2" ht="16.5" customHeight="1">
      <c r="A139" s="40" t="s">
        <v>734</v>
      </c>
      <c r="B139" s="39">
        <v>21052</v>
      </c>
    </row>
    <row r="140" spans="1:2" ht="16.5" customHeight="1">
      <c r="A140" s="40" t="s">
        <v>735</v>
      </c>
      <c r="B140" s="39">
        <v>9715</v>
      </c>
    </row>
    <row r="141" spans="1:2" ht="16.5" customHeight="1">
      <c r="A141" s="40" t="s">
        <v>736</v>
      </c>
      <c r="B141" s="39">
        <v>318</v>
      </c>
    </row>
    <row r="142" spans="1:2" ht="16.5" customHeight="1">
      <c r="A142" s="41" t="s">
        <v>737</v>
      </c>
      <c r="B142" s="39">
        <v>318</v>
      </c>
    </row>
    <row r="143" spans="1:2" ht="16.5" customHeight="1">
      <c r="A143" s="38" t="s">
        <v>738</v>
      </c>
      <c r="B143" s="39">
        <v>49</v>
      </c>
    </row>
    <row r="144" spans="1:2" ht="16.5" customHeight="1">
      <c r="A144" s="38" t="s">
        <v>739</v>
      </c>
      <c r="B144" s="39">
        <v>49</v>
      </c>
    </row>
    <row r="145" spans="1:2" ht="16.5" customHeight="1">
      <c r="A145" s="40" t="s">
        <v>740</v>
      </c>
      <c r="B145" s="39">
        <v>514</v>
      </c>
    </row>
    <row r="146" spans="1:2" ht="16.5" customHeight="1">
      <c r="A146" s="40" t="s">
        <v>741</v>
      </c>
      <c r="B146" s="39">
        <v>514</v>
      </c>
    </row>
    <row r="147" spans="1:2" ht="16.5" customHeight="1">
      <c r="A147" s="40" t="s">
        <v>742</v>
      </c>
      <c r="B147" s="39">
        <v>753</v>
      </c>
    </row>
    <row r="148" spans="1:2" ht="16.5" customHeight="1">
      <c r="A148" s="38" t="s">
        <v>743</v>
      </c>
      <c r="B148" s="39">
        <v>386</v>
      </c>
    </row>
    <row r="149" spans="1:2" ht="16.5" customHeight="1">
      <c r="A149" s="38" t="s">
        <v>744</v>
      </c>
      <c r="B149" s="39">
        <v>318</v>
      </c>
    </row>
    <row r="150" spans="1:2" ht="16.5" customHeight="1">
      <c r="A150" s="40" t="s">
        <v>745</v>
      </c>
      <c r="B150" s="39">
        <v>49</v>
      </c>
    </row>
    <row r="151" spans="1:2" ht="16.5" customHeight="1">
      <c r="A151" s="40" t="s">
        <v>746</v>
      </c>
      <c r="B151" s="39">
        <v>4000</v>
      </c>
    </row>
    <row r="152" spans="1:2" ht="16.5" customHeight="1">
      <c r="A152" s="40" t="s">
        <v>747</v>
      </c>
      <c r="B152" s="39">
        <v>4000</v>
      </c>
    </row>
    <row r="153" spans="1:2" ht="16.5" customHeight="1">
      <c r="A153" s="41" t="s">
        <v>748</v>
      </c>
      <c r="B153" s="39">
        <v>724</v>
      </c>
    </row>
    <row r="154" spans="1:2" ht="16.5" customHeight="1">
      <c r="A154" s="38" t="s">
        <v>749</v>
      </c>
      <c r="B154" s="39">
        <v>724</v>
      </c>
    </row>
    <row r="155" spans="1:2" ht="16.5" customHeight="1">
      <c r="A155" s="38" t="s">
        <v>750</v>
      </c>
      <c r="B155" s="39">
        <v>438</v>
      </c>
    </row>
    <row r="156" spans="1:2" ht="16.5" customHeight="1">
      <c r="A156" s="38" t="s">
        <v>751</v>
      </c>
      <c r="B156" s="39">
        <v>119</v>
      </c>
    </row>
    <row r="157" spans="1:2" ht="16.5" customHeight="1">
      <c r="A157" s="40" t="s">
        <v>752</v>
      </c>
      <c r="B157" s="39">
        <v>119</v>
      </c>
    </row>
    <row r="158" spans="1:2" ht="16.5" customHeight="1">
      <c r="A158" s="40" t="s">
        <v>753</v>
      </c>
      <c r="B158" s="39">
        <v>0</v>
      </c>
    </row>
    <row r="159" spans="1:2" ht="16.5" customHeight="1">
      <c r="A159" s="40" t="s">
        <v>754</v>
      </c>
      <c r="B159" s="39">
        <v>3</v>
      </c>
    </row>
    <row r="160" spans="1:2" ht="16.5" customHeight="1">
      <c r="A160" s="45" t="s">
        <v>755</v>
      </c>
      <c r="B160" s="44">
        <v>3</v>
      </c>
    </row>
    <row r="161" spans="1:2" ht="16.5" customHeight="1">
      <c r="A161" s="38" t="s">
        <v>756</v>
      </c>
      <c r="B161" s="39">
        <v>50</v>
      </c>
    </row>
    <row r="162" spans="1:2" ht="16.5" customHeight="1">
      <c r="A162" s="38" t="s">
        <v>757</v>
      </c>
      <c r="B162" s="39">
        <v>50</v>
      </c>
    </row>
    <row r="163" spans="1:2" ht="16.5" customHeight="1">
      <c r="A163" s="38" t="s">
        <v>758</v>
      </c>
      <c r="B163" s="39">
        <v>96</v>
      </c>
    </row>
    <row r="164" spans="1:2" ht="16.5" customHeight="1">
      <c r="A164" s="38" t="s">
        <v>759</v>
      </c>
      <c r="B164" s="39">
        <v>96</v>
      </c>
    </row>
    <row r="165" spans="1:2" ht="16.5" customHeight="1">
      <c r="A165" s="40" t="s">
        <v>760</v>
      </c>
      <c r="B165" s="39">
        <v>155</v>
      </c>
    </row>
    <row r="166" spans="1:2" ht="16.5" customHeight="1">
      <c r="A166" s="40" t="s">
        <v>761</v>
      </c>
      <c r="B166" s="39">
        <v>138</v>
      </c>
    </row>
    <row r="167" spans="1:2" ht="16.5" customHeight="1">
      <c r="A167" s="38" t="s">
        <v>762</v>
      </c>
      <c r="B167" s="39">
        <v>13</v>
      </c>
    </row>
    <row r="168" spans="1:2" ht="16.5" customHeight="1">
      <c r="A168" s="38" t="s">
        <v>763</v>
      </c>
      <c r="B168" s="39">
        <v>2</v>
      </c>
    </row>
    <row r="169" spans="1:2" ht="16.5" customHeight="1">
      <c r="A169" s="38" t="s">
        <v>764</v>
      </c>
      <c r="B169" s="39">
        <v>2</v>
      </c>
    </row>
    <row r="170" spans="1:2" ht="16.5" customHeight="1">
      <c r="A170" s="40" t="s">
        <v>765</v>
      </c>
      <c r="B170" s="39">
        <v>8</v>
      </c>
    </row>
    <row r="171" spans="1:2" ht="16.5" customHeight="1">
      <c r="A171" s="41" t="s">
        <v>766</v>
      </c>
      <c r="B171" s="39">
        <v>8</v>
      </c>
    </row>
    <row r="172" spans="1:2" ht="16.5" customHeight="1">
      <c r="A172" s="40" t="s">
        <v>767</v>
      </c>
      <c r="B172" s="39">
        <v>7</v>
      </c>
    </row>
    <row r="173" spans="1:2" ht="16.5" customHeight="1">
      <c r="A173" s="41" t="s">
        <v>768</v>
      </c>
      <c r="B173" s="39">
        <v>7</v>
      </c>
    </row>
    <row r="174" spans="1:2" ht="16.5" customHeight="1">
      <c r="A174" s="38" t="s">
        <v>769</v>
      </c>
      <c r="B174" s="39">
        <v>2202</v>
      </c>
    </row>
    <row r="175" spans="1:2" ht="16.5" customHeight="1">
      <c r="A175" s="38" t="s">
        <v>770</v>
      </c>
      <c r="B175" s="39">
        <v>841</v>
      </c>
    </row>
    <row r="176" spans="1:2" ht="16.5" customHeight="1">
      <c r="A176" s="40" t="s">
        <v>771</v>
      </c>
      <c r="B176" s="39">
        <v>452</v>
      </c>
    </row>
    <row r="177" spans="1:2" ht="16.5" customHeight="1">
      <c r="A177" s="40" t="s">
        <v>772</v>
      </c>
      <c r="B177" s="39">
        <v>50</v>
      </c>
    </row>
    <row r="178" spans="1:2" ht="16.5" customHeight="1">
      <c r="A178" s="38" t="s">
        <v>773</v>
      </c>
      <c r="B178" s="39">
        <v>17</v>
      </c>
    </row>
    <row r="179" spans="1:2" ht="16.5" customHeight="1">
      <c r="A179" s="38" t="s">
        <v>774</v>
      </c>
      <c r="B179" s="39">
        <v>213</v>
      </c>
    </row>
    <row r="180" spans="1:2" ht="16.5" customHeight="1">
      <c r="A180" s="41" t="s">
        <v>775</v>
      </c>
      <c r="B180" s="39">
        <v>15</v>
      </c>
    </row>
    <row r="181" spans="1:2" ht="16.5" customHeight="1">
      <c r="A181" s="38" t="s">
        <v>776</v>
      </c>
      <c r="B181" s="39">
        <v>95</v>
      </c>
    </row>
    <row r="182" spans="1:2" ht="16.5" customHeight="1">
      <c r="A182" s="38" t="s">
        <v>777</v>
      </c>
      <c r="B182" s="39">
        <v>60</v>
      </c>
    </row>
    <row r="183" spans="1:2" ht="16.5" customHeight="1">
      <c r="A183" s="38" t="s">
        <v>778</v>
      </c>
      <c r="B183" s="39">
        <v>60</v>
      </c>
    </row>
    <row r="184" spans="1:2" ht="16.5" customHeight="1">
      <c r="A184" s="38" t="s">
        <v>779</v>
      </c>
      <c r="B184" s="39">
        <v>335</v>
      </c>
    </row>
    <row r="185" spans="1:2" ht="16.5" customHeight="1">
      <c r="A185" s="38" t="s">
        <v>780</v>
      </c>
      <c r="B185" s="39">
        <v>335</v>
      </c>
    </row>
    <row r="186" spans="1:2" ht="16.5" customHeight="1">
      <c r="A186" s="40" t="s">
        <v>781</v>
      </c>
      <c r="B186" s="39">
        <v>791</v>
      </c>
    </row>
    <row r="187" spans="1:2" ht="16.5" customHeight="1">
      <c r="A187" s="40" t="s">
        <v>690</v>
      </c>
      <c r="B187" s="39">
        <v>771</v>
      </c>
    </row>
    <row r="188" spans="1:2" ht="16.5" customHeight="1">
      <c r="A188" s="40" t="s">
        <v>691</v>
      </c>
      <c r="B188" s="39">
        <v>20</v>
      </c>
    </row>
    <row r="189" spans="1:2" ht="16.5" customHeight="1">
      <c r="A189" s="38" t="s">
        <v>782</v>
      </c>
      <c r="B189" s="39">
        <v>175</v>
      </c>
    </row>
    <row r="190" spans="1:2" ht="16.5" customHeight="1">
      <c r="A190" s="38" t="s">
        <v>311</v>
      </c>
      <c r="B190" s="39">
        <v>175</v>
      </c>
    </row>
    <row r="191" spans="1:2" ht="16.5" customHeight="1">
      <c r="A191" s="40" t="s">
        <v>783</v>
      </c>
      <c r="B191" s="39">
        <v>67825</v>
      </c>
    </row>
    <row r="192" spans="1:2" ht="16.5" customHeight="1">
      <c r="A192" s="40" t="s">
        <v>784</v>
      </c>
      <c r="B192" s="39">
        <v>3212</v>
      </c>
    </row>
    <row r="193" spans="1:2" ht="16.5" customHeight="1">
      <c r="A193" s="41" t="s">
        <v>785</v>
      </c>
      <c r="B193" s="39">
        <v>395</v>
      </c>
    </row>
    <row r="194" spans="1:2" ht="16.5" customHeight="1">
      <c r="A194" s="38" t="s">
        <v>786</v>
      </c>
      <c r="B194" s="39">
        <v>559</v>
      </c>
    </row>
    <row r="195" spans="1:2" ht="16.5" customHeight="1">
      <c r="A195" s="40" t="s">
        <v>787</v>
      </c>
      <c r="B195" s="39">
        <v>30</v>
      </c>
    </row>
    <row r="196" spans="1:2" ht="16.5" customHeight="1">
      <c r="A196" s="41" t="s">
        <v>788</v>
      </c>
      <c r="B196" s="39">
        <v>3</v>
      </c>
    </row>
    <row r="197" spans="1:2" ht="16.5" customHeight="1">
      <c r="A197" s="40" t="s">
        <v>789</v>
      </c>
      <c r="B197" s="39">
        <v>959</v>
      </c>
    </row>
    <row r="198" spans="1:2" ht="16.5" customHeight="1">
      <c r="A198" s="38" t="s">
        <v>790</v>
      </c>
      <c r="B198" s="39">
        <v>261</v>
      </c>
    </row>
    <row r="199" spans="1:2" ht="16.5" customHeight="1">
      <c r="A199" s="45" t="s">
        <v>791</v>
      </c>
      <c r="B199" s="44">
        <v>5</v>
      </c>
    </row>
    <row r="200" spans="1:2" ht="16.5" customHeight="1">
      <c r="A200" s="40" t="s">
        <v>792</v>
      </c>
      <c r="B200" s="39">
        <v>1000</v>
      </c>
    </row>
    <row r="201" spans="1:2" ht="16.5" customHeight="1">
      <c r="A201" s="38" t="s">
        <v>793</v>
      </c>
      <c r="B201" s="39">
        <v>3120</v>
      </c>
    </row>
    <row r="202" spans="1:2" ht="16.5" customHeight="1">
      <c r="A202" s="38" t="s">
        <v>794</v>
      </c>
      <c r="B202" s="39">
        <v>605</v>
      </c>
    </row>
    <row r="203" spans="1:2" ht="16.5" customHeight="1">
      <c r="A203" s="38" t="s">
        <v>795</v>
      </c>
      <c r="B203" s="39">
        <v>233</v>
      </c>
    </row>
    <row r="204" spans="1:2" ht="16.5" customHeight="1">
      <c r="A204" s="40" t="s">
        <v>796</v>
      </c>
      <c r="B204" s="39">
        <v>4</v>
      </c>
    </row>
    <row r="205" spans="1:2" ht="16.5" customHeight="1">
      <c r="A205" s="40" t="s">
        <v>797</v>
      </c>
      <c r="B205" s="39">
        <v>10</v>
      </c>
    </row>
    <row r="206" spans="1:2" ht="16.5" customHeight="1">
      <c r="A206" s="40" t="s">
        <v>798</v>
      </c>
      <c r="B206" s="39">
        <v>2258</v>
      </c>
    </row>
    <row r="207" spans="1:2" ht="16.5" customHeight="1">
      <c r="A207" s="40" t="s">
        <v>799</v>
      </c>
      <c r="B207" s="39">
        <v>10</v>
      </c>
    </row>
    <row r="208" spans="1:2" ht="16.5" customHeight="1">
      <c r="A208" s="38" t="s">
        <v>800</v>
      </c>
      <c r="B208" s="39">
        <v>34069</v>
      </c>
    </row>
    <row r="209" spans="1:2" ht="16.5" customHeight="1">
      <c r="A209" s="38" t="s">
        <v>801</v>
      </c>
      <c r="B209" s="39">
        <v>19</v>
      </c>
    </row>
    <row r="210" spans="1:2" ht="16.5" customHeight="1">
      <c r="A210" s="40" t="s">
        <v>802</v>
      </c>
      <c r="B210" s="39">
        <v>131</v>
      </c>
    </row>
    <row r="211" spans="1:2" ht="16.5" customHeight="1">
      <c r="A211" s="40" t="s">
        <v>803</v>
      </c>
      <c r="B211" s="39">
        <v>6273</v>
      </c>
    </row>
    <row r="212" spans="1:2" ht="16.5" customHeight="1">
      <c r="A212" s="38" t="s">
        <v>804</v>
      </c>
      <c r="B212" s="39">
        <v>3145</v>
      </c>
    </row>
    <row r="213" spans="1:2" ht="16.5" customHeight="1">
      <c r="A213" s="38" t="s">
        <v>805</v>
      </c>
      <c r="B213" s="39">
        <v>18000</v>
      </c>
    </row>
    <row r="214" spans="1:2" ht="16.5" customHeight="1">
      <c r="A214" s="40" t="s">
        <v>806</v>
      </c>
      <c r="B214" s="39">
        <v>6500</v>
      </c>
    </row>
    <row r="215" spans="1:2" ht="16.5" customHeight="1">
      <c r="A215" s="38" t="s">
        <v>807</v>
      </c>
      <c r="B215" s="39">
        <v>435</v>
      </c>
    </row>
    <row r="216" spans="1:2" ht="16.5" customHeight="1">
      <c r="A216" s="38" t="s">
        <v>808</v>
      </c>
      <c r="B216" s="39">
        <v>435</v>
      </c>
    </row>
    <row r="217" spans="1:2" ht="16.5" customHeight="1">
      <c r="A217" s="38" t="s">
        <v>809</v>
      </c>
      <c r="B217" s="39">
        <v>1000</v>
      </c>
    </row>
    <row r="218" spans="1:2" ht="16.5" customHeight="1">
      <c r="A218" s="40" t="s">
        <v>810</v>
      </c>
      <c r="B218" s="39">
        <v>1000</v>
      </c>
    </row>
    <row r="219" spans="1:2" ht="16.5" customHeight="1">
      <c r="A219" s="38" t="s">
        <v>811</v>
      </c>
      <c r="B219" s="39">
        <v>3550</v>
      </c>
    </row>
    <row r="220" spans="1:2" ht="16.5" customHeight="1">
      <c r="A220" s="38" t="s">
        <v>812</v>
      </c>
      <c r="B220" s="39">
        <v>2640</v>
      </c>
    </row>
    <row r="221" spans="1:2" ht="16.5" customHeight="1">
      <c r="A221" s="38" t="s">
        <v>813</v>
      </c>
      <c r="B221" s="39">
        <v>850</v>
      </c>
    </row>
    <row r="222" spans="1:2" ht="16.5" customHeight="1">
      <c r="A222" s="41" t="s">
        <v>814</v>
      </c>
      <c r="B222" s="39">
        <v>60</v>
      </c>
    </row>
    <row r="223" spans="1:2" ht="16.5" customHeight="1">
      <c r="A223" s="40" t="s">
        <v>815</v>
      </c>
      <c r="B223" s="39">
        <v>2920</v>
      </c>
    </row>
    <row r="224" spans="1:2" ht="16.5" customHeight="1">
      <c r="A224" s="38" t="s">
        <v>816</v>
      </c>
      <c r="B224" s="39">
        <v>500</v>
      </c>
    </row>
    <row r="225" spans="1:2" ht="16.5" customHeight="1">
      <c r="A225" s="40" t="s">
        <v>817</v>
      </c>
      <c r="B225" s="39">
        <v>500</v>
      </c>
    </row>
    <row r="226" spans="1:2" ht="16.5" customHeight="1">
      <c r="A226" s="40" t="s">
        <v>818</v>
      </c>
      <c r="B226" s="39">
        <v>50</v>
      </c>
    </row>
    <row r="227" spans="1:2" ht="16.5" customHeight="1">
      <c r="A227" s="40" t="s">
        <v>819</v>
      </c>
      <c r="B227" s="39">
        <v>50</v>
      </c>
    </row>
    <row r="228" spans="1:2" ht="16.5" customHeight="1">
      <c r="A228" s="40" t="s">
        <v>820</v>
      </c>
      <c r="B228" s="39">
        <v>1820</v>
      </c>
    </row>
    <row r="229" spans="1:2" ht="16.5" customHeight="1">
      <c r="A229" s="40" t="s">
        <v>821</v>
      </c>
      <c r="B229" s="39">
        <v>1487</v>
      </c>
    </row>
    <row r="230" spans="1:2" ht="16.5" customHeight="1">
      <c r="A230" s="38" t="s">
        <v>822</v>
      </c>
      <c r="B230" s="39">
        <v>480</v>
      </c>
    </row>
    <row r="231" spans="1:2" ht="16.5" customHeight="1">
      <c r="A231" s="40" t="s">
        <v>823</v>
      </c>
      <c r="B231" s="39">
        <v>700</v>
      </c>
    </row>
    <row r="232" spans="1:2" ht="16.5" customHeight="1">
      <c r="A232" s="38" t="s">
        <v>824</v>
      </c>
      <c r="B232" s="39">
        <v>307</v>
      </c>
    </row>
    <row r="233" spans="1:2" ht="16.5" customHeight="1">
      <c r="A233" s="38" t="s">
        <v>825</v>
      </c>
      <c r="B233" s="39">
        <v>1589</v>
      </c>
    </row>
    <row r="234" spans="1:2" ht="16.5" customHeight="1">
      <c r="A234" s="38" t="s">
        <v>826</v>
      </c>
      <c r="B234" s="39">
        <v>83</v>
      </c>
    </row>
    <row r="235" spans="1:2" ht="16.5" customHeight="1">
      <c r="A235" s="40" t="s">
        <v>827</v>
      </c>
      <c r="B235" s="39">
        <v>146</v>
      </c>
    </row>
    <row r="236" spans="1:2" ht="16.5" customHeight="1">
      <c r="A236" s="38" t="s">
        <v>828</v>
      </c>
      <c r="B236" s="39">
        <v>60</v>
      </c>
    </row>
    <row r="237" spans="1:2" ht="16.5" customHeight="1">
      <c r="A237" s="42" t="s">
        <v>829</v>
      </c>
      <c r="B237" s="39">
        <v>1300</v>
      </c>
    </row>
    <row r="238" spans="1:2" ht="16.5" customHeight="1">
      <c r="A238" s="43" t="s">
        <v>830</v>
      </c>
      <c r="B238" s="44">
        <v>4900</v>
      </c>
    </row>
    <row r="239" spans="1:2" ht="16.5" customHeight="1">
      <c r="A239" s="42" t="s">
        <v>831</v>
      </c>
      <c r="B239" s="39">
        <v>3000</v>
      </c>
    </row>
    <row r="240" spans="1:2" ht="16.5" customHeight="1">
      <c r="A240" s="42" t="s">
        <v>832</v>
      </c>
      <c r="B240" s="39">
        <v>1900</v>
      </c>
    </row>
    <row r="241" spans="1:2" ht="16.5" customHeight="1">
      <c r="A241" s="42" t="s">
        <v>833</v>
      </c>
      <c r="B241" s="39">
        <v>200</v>
      </c>
    </row>
    <row r="242" spans="1:2" ht="16.5" customHeight="1">
      <c r="A242" s="42" t="s">
        <v>834</v>
      </c>
      <c r="B242" s="39">
        <v>200</v>
      </c>
    </row>
    <row r="243" spans="1:2" ht="16.5" customHeight="1">
      <c r="A243" s="42" t="s">
        <v>835</v>
      </c>
      <c r="B243" s="39">
        <v>680</v>
      </c>
    </row>
    <row r="244" spans="1:2" ht="16.5" customHeight="1">
      <c r="A244" s="42" t="s">
        <v>836</v>
      </c>
      <c r="B244" s="39">
        <v>30</v>
      </c>
    </row>
    <row r="245" spans="1:2" ht="16.5" customHeight="1">
      <c r="A245" s="42" t="s">
        <v>837</v>
      </c>
      <c r="B245" s="39">
        <v>650</v>
      </c>
    </row>
    <row r="246" spans="1:2" ht="16.5" customHeight="1">
      <c r="A246" s="41" t="s">
        <v>838</v>
      </c>
      <c r="B246" s="39">
        <v>44</v>
      </c>
    </row>
    <row r="247" spans="1:2" ht="16.5" customHeight="1">
      <c r="A247" s="41" t="s">
        <v>839</v>
      </c>
      <c r="B247" s="39">
        <v>44</v>
      </c>
    </row>
    <row r="248" spans="1:2" ht="16.5" customHeight="1">
      <c r="A248" s="41" t="s">
        <v>840</v>
      </c>
      <c r="B248" s="39">
        <v>9300</v>
      </c>
    </row>
    <row r="249" spans="1:2" ht="16.5" customHeight="1">
      <c r="A249" s="42" t="s">
        <v>841</v>
      </c>
      <c r="B249" s="39">
        <v>9300</v>
      </c>
    </row>
    <row r="250" spans="1:2" ht="16.5" customHeight="1">
      <c r="A250" s="42" t="s">
        <v>842</v>
      </c>
      <c r="B250" s="39">
        <v>1</v>
      </c>
    </row>
    <row r="251" spans="1:2" ht="16.5" customHeight="1">
      <c r="A251" s="41" t="s">
        <v>843</v>
      </c>
      <c r="B251" s="39">
        <v>1</v>
      </c>
    </row>
    <row r="252" spans="1:2" ht="16.5" customHeight="1">
      <c r="A252" s="41" t="s">
        <v>844</v>
      </c>
      <c r="B252" s="39">
        <v>0</v>
      </c>
    </row>
    <row r="253" spans="1:2" ht="16.5" customHeight="1">
      <c r="A253" s="42" t="s">
        <v>845</v>
      </c>
      <c r="B253" s="39">
        <v>348</v>
      </c>
    </row>
    <row r="254" spans="1:2" ht="16.5" customHeight="1">
      <c r="A254" s="41" t="s">
        <v>690</v>
      </c>
      <c r="B254" s="39">
        <v>212</v>
      </c>
    </row>
    <row r="255" spans="1:2" ht="16.5" customHeight="1">
      <c r="A255" s="42" t="s">
        <v>691</v>
      </c>
      <c r="B255" s="39">
        <v>71</v>
      </c>
    </row>
    <row r="256" spans="1:2" ht="16.5" customHeight="1">
      <c r="A256" s="42" t="s">
        <v>846</v>
      </c>
      <c r="B256" s="39">
        <v>65</v>
      </c>
    </row>
    <row r="257" spans="1:2" ht="16.5" customHeight="1">
      <c r="A257" s="42" t="s">
        <v>847</v>
      </c>
      <c r="B257" s="39">
        <v>120</v>
      </c>
    </row>
    <row r="258" spans="1:2" ht="16.5" customHeight="1">
      <c r="A258" s="42" t="s">
        <v>848</v>
      </c>
      <c r="B258" s="39">
        <v>120</v>
      </c>
    </row>
    <row r="259" spans="1:2" ht="16.5" customHeight="1">
      <c r="A259" s="42" t="s">
        <v>849</v>
      </c>
      <c r="B259" s="39">
        <v>850</v>
      </c>
    </row>
    <row r="260" spans="1:2" ht="16.5" customHeight="1">
      <c r="A260" s="42" t="s">
        <v>377</v>
      </c>
      <c r="B260" s="39">
        <v>850</v>
      </c>
    </row>
    <row r="261" spans="1:2" ht="16.5" customHeight="1">
      <c r="A261" s="42" t="s">
        <v>850</v>
      </c>
      <c r="B261" s="39">
        <v>28483</v>
      </c>
    </row>
    <row r="262" spans="1:2" ht="16.5" customHeight="1">
      <c r="A262" s="42" t="s">
        <v>851</v>
      </c>
      <c r="B262" s="39">
        <v>616</v>
      </c>
    </row>
    <row r="263" spans="1:2" ht="16.5" customHeight="1">
      <c r="A263" s="42" t="s">
        <v>852</v>
      </c>
      <c r="B263" s="39">
        <v>393</v>
      </c>
    </row>
    <row r="264" spans="1:2" ht="16.5" customHeight="1">
      <c r="A264" s="42" t="s">
        <v>853</v>
      </c>
      <c r="B264" s="39">
        <v>223</v>
      </c>
    </row>
    <row r="265" spans="1:2" ht="16.5" customHeight="1">
      <c r="A265" s="42" t="s">
        <v>854</v>
      </c>
      <c r="B265" s="39">
        <v>4820</v>
      </c>
    </row>
    <row r="266" spans="1:2" ht="16.5" customHeight="1">
      <c r="A266" s="42" t="s">
        <v>855</v>
      </c>
      <c r="B266" s="39">
        <v>3851</v>
      </c>
    </row>
    <row r="267" spans="1:2" ht="16.5" customHeight="1">
      <c r="A267" s="42" t="s">
        <v>856</v>
      </c>
      <c r="B267" s="39">
        <v>799</v>
      </c>
    </row>
    <row r="268" spans="1:2" ht="16.5" customHeight="1">
      <c r="A268" s="42" t="s">
        <v>857</v>
      </c>
      <c r="B268" s="39">
        <v>170</v>
      </c>
    </row>
    <row r="269" spans="1:2" ht="16.5" customHeight="1">
      <c r="A269" s="42" t="s">
        <v>858</v>
      </c>
      <c r="B269" s="39">
        <v>3369</v>
      </c>
    </row>
    <row r="270" spans="1:2" ht="16.5" customHeight="1">
      <c r="A270" s="42" t="s">
        <v>859</v>
      </c>
      <c r="B270" s="39">
        <v>2149</v>
      </c>
    </row>
    <row r="271" spans="1:2" ht="16.5" customHeight="1">
      <c r="A271" s="42" t="s">
        <v>860</v>
      </c>
      <c r="B271" s="39">
        <v>1220</v>
      </c>
    </row>
    <row r="272" spans="1:2" ht="16.5" customHeight="1">
      <c r="A272" s="42" t="s">
        <v>861</v>
      </c>
      <c r="B272" s="39">
        <v>6989</v>
      </c>
    </row>
    <row r="273" spans="1:2" ht="16.5" customHeight="1">
      <c r="A273" s="42" t="s">
        <v>862</v>
      </c>
      <c r="B273" s="39">
        <v>552</v>
      </c>
    </row>
    <row r="274" spans="1:2" ht="16.5" customHeight="1">
      <c r="A274" s="42" t="s">
        <v>863</v>
      </c>
      <c r="B274" s="39">
        <v>357</v>
      </c>
    </row>
    <row r="275" spans="1:2" ht="16.5" customHeight="1">
      <c r="A275" s="42" t="s">
        <v>864</v>
      </c>
      <c r="B275" s="39">
        <v>2450</v>
      </c>
    </row>
    <row r="276" spans="1:2" ht="16.5" customHeight="1">
      <c r="A276" s="42" t="s">
        <v>865</v>
      </c>
      <c r="B276" s="39">
        <v>3630</v>
      </c>
    </row>
    <row r="277" spans="1:2" ht="16.5" customHeight="1">
      <c r="A277" s="43" t="s">
        <v>866</v>
      </c>
      <c r="B277" s="44">
        <v>760</v>
      </c>
    </row>
    <row r="278" spans="1:2" ht="16.5" customHeight="1">
      <c r="A278" s="42" t="s">
        <v>867</v>
      </c>
      <c r="B278" s="39">
        <v>100</v>
      </c>
    </row>
    <row r="279" spans="1:2" ht="16.5" customHeight="1">
      <c r="A279" s="42" t="s">
        <v>868</v>
      </c>
      <c r="B279" s="39">
        <v>360</v>
      </c>
    </row>
    <row r="280" spans="1:2" ht="16.5" customHeight="1">
      <c r="A280" s="42" t="s">
        <v>869</v>
      </c>
      <c r="B280" s="39">
        <v>300</v>
      </c>
    </row>
    <row r="281" spans="1:2" ht="16.5" customHeight="1">
      <c r="A281" s="42" t="s">
        <v>870</v>
      </c>
      <c r="B281" s="39">
        <v>4244</v>
      </c>
    </row>
    <row r="282" spans="1:2" ht="16.5" customHeight="1">
      <c r="A282" s="42" t="s">
        <v>871</v>
      </c>
      <c r="B282" s="39">
        <v>576</v>
      </c>
    </row>
    <row r="283" spans="1:2" ht="16.5" customHeight="1">
      <c r="A283" s="42" t="s">
        <v>872</v>
      </c>
      <c r="B283" s="39">
        <v>2166</v>
      </c>
    </row>
    <row r="284" spans="1:2" ht="16.5" customHeight="1">
      <c r="A284" s="42" t="s">
        <v>873</v>
      </c>
      <c r="B284" s="39">
        <v>1501</v>
      </c>
    </row>
    <row r="285" spans="1:2" ht="16.5" customHeight="1">
      <c r="A285" s="42" t="s">
        <v>874</v>
      </c>
      <c r="B285" s="39">
        <v>1</v>
      </c>
    </row>
    <row r="286" spans="1:2" ht="16.5" customHeight="1">
      <c r="A286" s="42" t="s">
        <v>875</v>
      </c>
      <c r="B286" s="39">
        <v>5100</v>
      </c>
    </row>
    <row r="287" spans="1:2" ht="16.5" customHeight="1">
      <c r="A287" s="42" t="s">
        <v>876</v>
      </c>
      <c r="B287" s="39">
        <v>100</v>
      </c>
    </row>
    <row r="288" spans="1:2" ht="16.5" customHeight="1">
      <c r="A288" s="42" t="s">
        <v>877</v>
      </c>
      <c r="B288" s="39">
        <v>4900</v>
      </c>
    </row>
    <row r="289" spans="1:2" ht="16.5" customHeight="1">
      <c r="A289" s="42" t="s">
        <v>878</v>
      </c>
      <c r="B289" s="39">
        <v>100</v>
      </c>
    </row>
    <row r="290" spans="1:2" ht="16.5" customHeight="1">
      <c r="A290" s="42" t="s">
        <v>879</v>
      </c>
      <c r="B290" s="39">
        <v>801</v>
      </c>
    </row>
    <row r="291" spans="1:2" ht="16.5" customHeight="1">
      <c r="A291" s="42" t="s">
        <v>880</v>
      </c>
      <c r="B291" s="39">
        <v>800</v>
      </c>
    </row>
    <row r="292" spans="1:2" ht="16.5" customHeight="1">
      <c r="A292" s="42" t="s">
        <v>881</v>
      </c>
      <c r="B292" s="39">
        <v>1</v>
      </c>
    </row>
    <row r="293" spans="1:2" ht="16.5" customHeight="1">
      <c r="A293" s="42" t="s">
        <v>882</v>
      </c>
      <c r="B293" s="39">
        <v>100</v>
      </c>
    </row>
    <row r="294" spans="1:2" ht="16.5" customHeight="1">
      <c r="A294" s="42" t="s">
        <v>883</v>
      </c>
      <c r="B294" s="39">
        <v>100</v>
      </c>
    </row>
    <row r="295" spans="1:2" ht="16.5" customHeight="1">
      <c r="A295" s="42" t="s">
        <v>884</v>
      </c>
      <c r="B295" s="39">
        <v>333</v>
      </c>
    </row>
    <row r="296" spans="1:2" ht="16.5" customHeight="1">
      <c r="A296" s="42" t="s">
        <v>690</v>
      </c>
      <c r="B296" s="39">
        <v>255</v>
      </c>
    </row>
    <row r="297" spans="1:2" ht="16.5" customHeight="1">
      <c r="A297" s="42" t="s">
        <v>691</v>
      </c>
      <c r="B297" s="39">
        <v>28</v>
      </c>
    </row>
    <row r="298" spans="1:2" ht="16.5" customHeight="1">
      <c r="A298" s="42" t="s">
        <v>885</v>
      </c>
      <c r="B298" s="39">
        <v>20</v>
      </c>
    </row>
    <row r="299" spans="1:2" ht="16.5" customHeight="1">
      <c r="A299" s="42" t="s">
        <v>886</v>
      </c>
      <c r="B299" s="39">
        <v>30</v>
      </c>
    </row>
    <row r="300" spans="1:2" ht="16.5" customHeight="1">
      <c r="A300" s="42" t="s">
        <v>887</v>
      </c>
      <c r="B300" s="39">
        <v>1300</v>
      </c>
    </row>
    <row r="301" spans="1:2" ht="16.5" customHeight="1">
      <c r="A301" s="42" t="s">
        <v>888</v>
      </c>
      <c r="B301" s="39">
        <v>1300</v>
      </c>
    </row>
    <row r="302" spans="1:2" ht="16.5" customHeight="1">
      <c r="A302" s="42" t="s">
        <v>889</v>
      </c>
      <c r="B302" s="39">
        <v>50</v>
      </c>
    </row>
    <row r="303" spans="1:2" ht="16.5" customHeight="1">
      <c r="A303" s="42" t="s">
        <v>411</v>
      </c>
      <c r="B303" s="39">
        <v>50</v>
      </c>
    </row>
    <row r="304" spans="1:2" ht="16.5" customHeight="1">
      <c r="A304" s="42" t="s">
        <v>890</v>
      </c>
      <c r="B304" s="39">
        <v>845</v>
      </c>
    </row>
    <row r="305" spans="1:2" ht="16.5" customHeight="1">
      <c r="A305" s="42" t="s">
        <v>891</v>
      </c>
      <c r="B305" s="39">
        <v>649</v>
      </c>
    </row>
    <row r="306" spans="1:2" ht="16.5" customHeight="1">
      <c r="A306" s="42" t="s">
        <v>892</v>
      </c>
      <c r="B306" s="39">
        <v>496</v>
      </c>
    </row>
    <row r="307" spans="1:2" ht="16.5" customHeight="1">
      <c r="A307" s="42" t="s">
        <v>893</v>
      </c>
      <c r="B307" s="39">
        <v>153</v>
      </c>
    </row>
    <row r="308" spans="1:2" ht="16.5" customHeight="1">
      <c r="A308" s="42" t="s">
        <v>894</v>
      </c>
      <c r="B308" s="39">
        <v>56</v>
      </c>
    </row>
    <row r="309" spans="1:2" ht="16.5" customHeight="1">
      <c r="A309" s="42" t="s">
        <v>895</v>
      </c>
      <c r="B309" s="39">
        <v>56</v>
      </c>
    </row>
    <row r="310" spans="1:2" ht="16.5" customHeight="1">
      <c r="A310" s="42" t="s">
        <v>896</v>
      </c>
      <c r="B310" s="39">
        <v>96</v>
      </c>
    </row>
    <row r="311" spans="1:2" ht="16.5" customHeight="1">
      <c r="A311" s="42" t="s">
        <v>422</v>
      </c>
      <c r="B311" s="39">
        <v>96</v>
      </c>
    </row>
    <row r="312" spans="1:2" ht="16.5" customHeight="1">
      <c r="A312" s="42" t="s">
        <v>897</v>
      </c>
      <c r="B312" s="39">
        <v>44</v>
      </c>
    </row>
    <row r="313" spans="1:2" ht="16.5" customHeight="1">
      <c r="A313" s="42" t="s">
        <v>898</v>
      </c>
      <c r="B313" s="39">
        <v>44</v>
      </c>
    </row>
    <row r="314" spans="1:2" ht="16.5" customHeight="1">
      <c r="A314" s="42" t="s">
        <v>899</v>
      </c>
      <c r="B314" s="39">
        <v>6443</v>
      </c>
    </row>
    <row r="315" spans="1:2" ht="16.5" customHeight="1">
      <c r="A315" s="42" t="s">
        <v>900</v>
      </c>
      <c r="B315" s="39">
        <v>4823</v>
      </c>
    </row>
    <row r="316" spans="1:2" ht="16.5" customHeight="1">
      <c r="A316" s="43" t="s">
        <v>901</v>
      </c>
      <c r="B316" s="44">
        <v>2802</v>
      </c>
    </row>
    <row r="317" spans="1:2" ht="16.5" customHeight="1">
      <c r="A317" s="42" t="s">
        <v>902</v>
      </c>
      <c r="B317" s="39">
        <v>715</v>
      </c>
    </row>
    <row r="318" spans="1:2" ht="16.5" customHeight="1">
      <c r="A318" s="42" t="s">
        <v>903</v>
      </c>
      <c r="B318" s="39">
        <v>260</v>
      </c>
    </row>
    <row r="319" spans="1:2" ht="16.5" customHeight="1">
      <c r="A319" s="42" t="s">
        <v>904</v>
      </c>
      <c r="B319" s="39">
        <v>1046</v>
      </c>
    </row>
    <row r="320" spans="1:2" ht="16.5" customHeight="1">
      <c r="A320" s="42" t="s">
        <v>905</v>
      </c>
      <c r="B320" s="39">
        <v>1590</v>
      </c>
    </row>
    <row r="321" spans="1:2" ht="16.5" customHeight="1">
      <c r="A321" s="42" t="s">
        <v>433</v>
      </c>
      <c r="B321" s="39">
        <v>1590</v>
      </c>
    </row>
    <row r="322" spans="1:2" ht="16.5" customHeight="1">
      <c r="A322" s="42" t="s">
        <v>906</v>
      </c>
      <c r="B322" s="39">
        <v>30</v>
      </c>
    </row>
    <row r="323" spans="1:2" ht="16.5" customHeight="1">
      <c r="A323" s="42" t="s">
        <v>435</v>
      </c>
      <c r="B323" s="39">
        <v>30</v>
      </c>
    </row>
    <row r="324" spans="1:2" ht="16.5" customHeight="1">
      <c r="A324" s="42" t="s">
        <v>907</v>
      </c>
      <c r="B324" s="39">
        <v>12601</v>
      </c>
    </row>
    <row r="325" spans="1:2" ht="16.5" customHeight="1">
      <c r="A325" s="42" t="s">
        <v>908</v>
      </c>
      <c r="B325" s="39">
        <v>6484</v>
      </c>
    </row>
    <row r="326" spans="1:2" ht="16.5" customHeight="1">
      <c r="A326" s="42" t="s">
        <v>909</v>
      </c>
      <c r="B326" s="39">
        <v>821</v>
      </c>
    </row>
    <row r="327" spans="1:2" ht="16.5" customHeight="1">
      <c r="A327" s="42" t="s">
        <v>910</v>
      </c>
      <c r="B327" s="39">
        <v>4</v>
      </c>
    </row>
    <row r="328" spans="1:2" ht="16.5" customHeight="1">
      <c r="A328" s="42" t="s">
        <v>911</v>
      </c>
      <c r="B328" s="39">
        <v>823</v>
      </c>
    </row>
    <row r="329" spans="1:2" ht="16.5" customHeight="1">
      <c r="A329" s="42" t="s">
        <v>912</v>
      </c>
      <c r="B329" s="39">
        <v>60</v>
      </c>
    </row>
    <row r="330" spans="1:2" ht="16.5" customHeight="1">
      <c r="A330" s="42" t="s">
        <v>913</v>
      </c>
      <c r="B330" s="39">
        <v>130</v>
      </c>
    </row>
    <row r="331" spans="1:2" ht="16.5" customHeight="1">
      <c r="A331" s="42" t="s">
        <v>914</v>
      </c>
      <c r="B331" s="39">
        <v>40</v>
      </c>
    </row>
    <row r="332" spans="1:2" ht="16.5" customHeight="1">
      <c r="A332" s="42" t="s">
        <v>915</v>
      </c>
      <c r="B332" s="39">
        <v>2</v>
      </c>
    </row>
    <row r="333" spans="1:2" ht="16.5" customHeight="1">
      <c r="A333" s="42" t="s">
        <v>916</v>
      </c>
      <c r="B333" s="39">
        <v>2689</v>
      </c>
    </row>
    <row r="334" spans="1:2" ht="16.5" customHeight="1">
      <c r="A334" s="42" t="s">
        <v>917</v>
      </c>
      <c r="B334" s="39">
        <v>1000</v>
      </c>
    </row>
    <row r="335" spans="1:2" ht="16.5" customHeight="1">
      <c r="A335" s="42" t="s">
        <v>918</v>
      </c>
      <c r="B335" s="39">
        <v>408</v>
      </c>
    </row>
    <row r="336" spans="1:2" ht="16.5" customHeight="1">
      <c r="A336" s="42" t="s">
        <v>919</v>
      </c>
      <c r="B336" s="39">
        <v>3</v>
      </c>
    </row>
    <row r="337" spans="1:2" ht="16.5" customHeight="1">
      <c r="A337" s="42" t="s">
        <v>920</v>
      </c>
      <c r="B337" s="39">
        <v>505</v>
      </c>
    </row>
    <row r="338" spans="1:2" ht="16.5" customHeight="1">
      <c r="A338" s="42" t="s">
        <v>921</v>
      </c>
      <c r="B338" s="39">
        <v>246</v>
      </c>
    </row>
    <row r="339" spans="1:2" ht="16.5" customHeight="1">
      <c r="A339" s="42" t="s">
        <v>922</v>
      </c>
      <c r="B339" s="39">
        <v>150</v>
      </c>
    </row>
    <row r="340" spans="1:2" ht="16.5" customHeight="1">
      <c r="A340" s="42" t="s">
        <v>923</v>
      </c>
      <c r="B340" s="39">
        <v>40</v>
      </c>
    </row>
    <row r="341" spans="1:2" ht="16.5" customHeight="1">
      <c r="A341" s="42" t="s">
        <v>924</v>
      </c>
      <c r="B341" s="39">
        <v>10</v>
      </c>
    </row>
    <row r="342" spans="1:2" ht="16.5" customHeight="1">
      <c r="A342" s="42" t="s">
        <v>925</v>
      </c>
      <c r="B342" s="39">
        <v>5</v>
      </c>
    </row>
    <row r="343" spans="1:2" ht="16.5" customHeight="1">
      <c r="A343" s="42" t="s">
        <v>926</v>
      </c>
      <c r="B343" s="39">
        <v>41</v>
      </c>
    </row>
    <row r="344" spans="1:2" ht="16.5" customHeight="1">
      <c r="A344" s="42" t="s">
        <v>927</v>
      </c>
      <c r="B344" s="39">
        <v>3258</v>
      </c>
    </row>
    <row r="345" spans="1:2" ht="16.5" customHeight="1">
      <c r="A345" s="42" t="s">
        <v>928</v>
      </c>
      <c r="B345" s="39">
        <v>920</v>
      </c>
    </row>
    <row r="346" spans="1:2" ht="16.5" customHeight="1">
      <c r="A346" s="42" t="s">
        <v>929</v>
      </c>
      <c r="B346" s="39">
        <v>50</v>
      </c>
    </row>
    <row r="347" spans="1:2" ht="16.5" customHeight="1">
      <c r="A347" s="42" t="s">
        <v>930</v>
      </c>
      <c r="B347" s="39">
        <v>2120</v>
      </c>
    </row>
    <row r="348" spans="1:2" ht="16.5" customHeight="1">
      <c r="A348" s="42" t="s">
        <v>931</v>
      </c>
      <c r="B348" s="39">
        <v>90</v>
      </c>
    </row>
    <row r="349" spans="1:2" ht="16.5" customHeight="1">
      <c r="A349" s="42" t="s">
        <v>932</v>
      </c>
      <c r="B349" s="39">
        <v>25</v>
      </c>
    </row>
    <row r="350" spans="1:2" ht="16.5" customHeight="1">
      <c r="A350" s="42" t="s">
        <v>933</v>
      </c>
      <c r="B350" s="39">
        <v>50</v>
      </c>
    </row>
    <row r="351" spans="1:2" ht="16.5" customHeight="1">
      <c r="A351" s="42" t="s">
        <v>934</v>
      </c>
      <c r="B351" s="39">
        <v>4</v>
      </c>
    </row>
    <row r="352" spans="1:2" ht="16.5" customHeight="1">
      <c r="A352" s="42" t="s">
        <v>935</v>
      </c>
      <c r="B352" s="39">
        <v>462</v>
      </c>
    </row>
    <row r="353" spans="1:2" ht="16.5" customHeight="1">
      <c r="A353" s="42" t="s">
        <v>936</v>
      </c>
      <c r="B353" s="39">
        <v>462</v>
      </c>
    </row>
    <row r="354" spans="1:2" ht="16.5" customHeight="1">
      <c r="A354" s="42" t="s">
        <v>937</v>
      </c>
      <c r="B354" s="39">
        <v>2001</v>
      </c>
    </row>
    <row r="355" spans="1:2" ht="16.5" customHeight="1">
      <c r="A355" s="43" t="s">
        <v>938</v>
      </c>
      <c r="B355" s="44">
        <v>1166</v>
      </c>
    </row>
    <row r="356" spans="1:2" ht="16.5" customHeight="1">
      <c r="A356" s="42" t="s">
        <v>939</v>
      </c>
      <c r="B356" s="39">
        <v>835</v>
      </c>
    </row>
    <row r="357" spans="1:2" ht="16.5" customHeight="1">
      <c r="A357" s="42" t="s">
        <v>940</v>
      </c>
      <c r="B357" s="39">
        <v>150</v>
      </c>
    </row>
    <row r="358" spans="1:2" ht="16.5" customHeight="1">
      <c r="A358" s="42" t="s">
        <v>941</v>
      </c>
      <c r="B358" s="39">
        <v>139</v>
      </c>
    </row>
    <row r="359" spans="1:2" ht="16.5" customHeight="1">
      <c r="A359" s="42" t="s">
        <v>942</v>
      </c>
      <c r="B359" s="39">
        <v>11</v>
      </c>
    </row>
    <row r="360" spans="1:2" ht="16.5" customHeight="1">
      <c r="A360" s="42" t="s">
        <v>943</v>
      </c>
      <c r="B360" s="39">
        <v>1719</v>
      </c>
    </row>
    <row r="361" spans="1:2" ht="16.5" customHeight="1">
      <c r="A361" s="42" t="s">
        <v>944</v>
      </c>
      <c r="B361" s="39">
        <v>1719</v>
      </c>
    </row>
    <row r="362" spans="1:2" ht="16.5" customHeight="1">
      <c r="A362" s="42" t="s">
        <v>945</v>
      </c>
      <c r="B362" s="39">
        <v>1132</v>
      </c>
    </row>
    <row r="363" spans="1:2" ht="16.5" customHeight="1">
      <c r="A363" s="42" t="s">
        <v>946</v>
      </c>
      <c r="B363" s="39">
        <v>320</v>
      </c>
    </row>
    <row r="364" spans="1:2" ht="16.5" customHeight="1">
      <c r="A364" s="42" t="s">
        <v>947</v>
      </c>
      <c r="B364" s="39">
        <v>238</v>
      </c>
    </row>
    <row r="365" spans="1:2" ht="16.5" customHeight="1">
      <c r="A365" s="42" t="s">
        <v>948</v>
      </c>
      <c r="B365" s="39">
        <v>30</v>
      </c>
    </row>
    <row r="366" spans="1:2" ht="16.5" customHeight="1">
      <c r="A366" s="42" t="s">
        <v>949</v>
      </c>
      <c r="B366" s="39">
        <v>1113</v>
      </c>
    </row>
    <row r="367" spans="1:2" ht="16.5" customHeight="1">
      <c r="A367" s="42" t="s">
        <v>950</v>
      </c>
      <c r="B367" s="39">
        <v>789</v>
      </c>
    </row>
    <row r="368" spans="1:2" ht="16.5" customHeight="1">
      <c r="A368" s="42" t="s">
        <v>951</v>
      </c>
      <c r="B368" s="39">
        <v>617</v>
      </c>
    </row>
    <row r="369" spans="1:2" ht="16.5" customHeight="1">
      <c r="A369" s="42" t="s">
        <v>952</v>
      </c>
      <c r="B369" s="39">
        <v>172</v>
      </c>
    </row>
    <row r="370" spans="1:2" ht="16.5" customHeight="1">
      <c r="A370" s="42" t="s">
        <v>953</v>
      </c>
      <c r="B370" s="39">
        <v>324</v>
      </c>
    </row>
    <row r="371" spans="1:2" ht="16.5" customHeight="1">
      <c r="A371" s="42" t="s">
        <v>954</v>
      </c>
      <c r="B371" s="39">
        <v>90</v>
      </c>
    </row>
    <row r="372" spans="1:2" ht="16.5" customHeight="1">
      <c r="A372" s="42" t="s">
        <v>955</v>
      </c>
      <c r="B372" s="39">
        <v>234</v>
      </c>
    </row>
    <row r="373" spans="1:2" ht="16.5" customHeight="1">
      <c r="A373" s="42" t="s">
        <v>956</v>
      </c>
      <c r="B373" s="39">
        <v>976</v>
      </c>
    </row>
    <row r="374" spans="1:2" ht="16.5" customHeight="1">
      <c r="A374" s="42" t="s">
        <v>957</v>
      </c>
      <c r="B374" s="39">
        <v>976</v>
      </c>
    </row>
    <row r="375" spans="1:2" ht="16.5" customHeight="1">
      <c r="A375" s="42" t="s">
        <v>958</v>
      </c>
      <c r="B375" s="39">
        <v>247</v>
      </c>
    </row>
    <row r="376" spans="1:2" ht="16.5" customHeight="1">
      <c r="A376" s="42" t="s">
        <v>959</v>
      </c>
      <c r="B376" s="39">
        <v>729</v>
      </c>
    </row>
    <row r="377" spans="1:2" ht="16.5" customHeight="1">
      <c r="A377" s="42" t="s">
        <v>960</v>
      </c>
      <c r="B377" s="39">
        <v>0</v>
      </c>
    </row>
    <row r="378" spans="1:2" ht="16.5" customHeight="1">
      <c r="A378" s="42" t="s">
        <v>961</v>
      </c>
      <c r="B378" s="39">
        <v>125</v>
      </c>
    </row>
    <row r="379" spans="1:2" ht="16.5" customHeight="1">
      <c r="A379" s="42" t="s">
        <v>962</v>
      </c>
      <c r="B379" s="39">
        <v>120</v>
      </c>
    </row>
    <row r="380" spans="1:2" ht="16.5" customHeight="1">
      <c r="A380" s="42" t="s">
        <v>963</v>
      </c>
      <c r="B380" s="39">
        <v>75</v>
      </c>
    </row>
    <row r="381" spans="1:2" ht="16.5" customHeight="1">
      <c r="A381" s="42" t="s">
        <v>964</v>
      </c>
      <c r="B381" s="39">
        <v>45</v>
      </c>
    </row>
    <row r="382" spans="1:2" ht="16.5" customHeight="1">
      <c r="A382" s="42" t="s">
        <v>965</v>
      </c>
      <c r="B382" s="39">
        <v>5</v>
      </c>
    </row>
    <row r="383" spans="1:2" ht="16.5" customHeight="1">
      <c r="A383" s="42" t="s">
        <v>966</v>
      </c>
      <c r="B383" s="39">
        <v>5</v>
      </c>
    </row>
    <row r="384" spans="1:2" ht="16.5" customHeight="1">
      <c r="A384" s="42" t="s">
        <v>967</v>
      </c>
      <c r="B384" s="39">
        <v>357</v>
      </c>
    </row>
    <row r="385" spans="1:2" ht="16.5" customHeight="1">
      <c r="A385" s="42" t="s">
        <v>968</v>
      </c>
      <c r="B385" s="39">
        <v>357</v>
      </c>
    </row>
    <row r="386" spans="1:2" ht="16.5" customHeight="1">
      <c r="A386" s="42" t="s">
        <v>969</v>
      </c>
      <c r="B386" s="39">
        <v>357</v>
      </c>
    </row>
    <row r="387" spans="1:2" ht="16.5" customHeight="1">
      <c r="A387" s="42" t="s">
        <v>970</v>
      </c>
      <c r="B387" s="39">
        <v>1439</v>
      </c>
    </row>
    <row r="388" spans="1:2" ht="16.5" customHeight="1">
      <c r="A388" s="42" t="s">
        <v>971</v>
      </c>
      <c r="B388" s="39">
        <v>1437</v>
      </c>
    </row>
    <row r="389" spans="1:2" ht="16.5" customHeight="1">
      <c r="A389" s="42" t="s">
        <v>972</v>
      </c>
      <c r="B389" s="39">
        <v>62</v>
      </c>
    </row>
    <row r="390" spans="1:2" ht="16.5" customHeight="1">
      <c r="A390" s="42" t="s">
        <v>973</v>
      </c>
      <c r="B390" s="39">
        <v>20</v>
      </c>
    </row>
    <row r="391" spans="1:2" ht="16.5" customHeight="1">
      <c r="A391" s="42" t="s">
        <v>974</v>
      </c>
      <c r="B391" s="39">
        <v>630</v>
      </c>
    </row>
    <row r="392" spans="1:2" ht="16.5" customHeight="1">
      <c r="A392" s="42" t="s">
        <v>975</v>
      </c>
      <c r="B392" s="39">
        <v>2</v>
      </c>
    </row>
    <row r="393" spans="1:2" ht="16.5" customHeight="1">
      <c r="A393" s="42" t="s">
        <v>976</v>
      </c>
      <c r="B393" s="39">
        <v>720</v>
      </c>
    </row>
    <row r="394" spans="1:2" ht="16.5" customHeight="1">
      <c r="A394" s="42" t="s">
        <v>977</v>
      </c>
      <c r="B394" s="39">
        <v>4</v>
      </c>
    </row>
    <row r="395" spans="1:2" ht="16.5" customHeight="1">
      <c r="A395" s="43" t="s">
        <v>978</v>
      </c>
      <c r="B395" s="44">
        <v>2</v>
      </c>
    </row>
    <row r="396" spans="1:2" ht="16.5" customHeight="1">
      <c r="A396" s="42" t="s">
        <v>515</v>
      </c>
      <c r="B396" s="39">
        <v>2</v>
      </c>
    </row>
    <row r="397" spans="1:2" ht="16.5" customHeight="1">
      <c r="A397" s="42" t="s">
        <v>168</v>
      </c>
      <c r="B397" s="39">
        <v>4682</v>
      </c>
    </row>
    <row r="398" spans="1:2" ht="16.5" customHeight="1">
      <c r="A398" s="42" t="s">
        <v>979</v>
      </c>
      <c r="B398" s="39">
        <v>70</v>
      </c>
    </row>
    <row r="399" spans="1:2" ht="16.5" customHeight="1">
      <c r="A399" s="42" t="s">
        <v>980</v>
      </c>
      <c r="B399" s="39">
        <v>70</v>
      </c>
    </row>
    <row r="400" spans="1:2" ht="16.5" customHeight="1">
      <c r="A400" s="42" t="s">
        <v>981</v>
      </c>
      <c r="B400" s="39">
        <v>4612</v>
      </c>
    </row>
    <row r="401" spans="1:2" ht="16.5" customHeight="1">
      <c r="A401" s="42" t="s">
        <v>982</v>
      </c>
      <c r="B401" s="39">
        <v>4612</v>
      </c>
    </row>
    <row r="402" spans="1:2" ht="16.5" customHeight="1">
      <c r="A402" s="42" t="s">
        <v>169</v>
      </c>
      <c r="B402" s="39">
        <v>321</v>
      </c>
    </row>
    <row r="403" spans="1:2" ht="16.5" customHeight="1">
      <c r="A403" s="42" t="s">
        <v>983</v>
      </c>
      <c r="B403" s="39">
        <v>301</v>
      </c>
    </row>
    <row r="404" spans="1:2" ht="16.5" customHeight="1">
      <c r="A404" s="42" t="s">
        <v>984</v>
      </c>
      <c r="B404" s="39">
        <v>281</v>
      </c>
    </row>
    <row r="405" spans="1:2" ht="16.5" customHeight="1">
      <c r="A405" s="42" t="s">
        <v>985</v>
      </c>
      <c r="B405" s="39">
        <v>20</v>
      </c>
    </row>
    <row r="406" spans="1:2" ht="16.5" customHeight="1">
      <c r="A406" s="42" t="s">
        <v>986</v>
      </c>
      <c r="B406" s="39">
        <v>20</v>
      </c>
    </row>
    <row r="407" spans="1:2" ht="16.5" customHeight="1">
      <c r="A407" s="42" t="s">
        <v>987</v>
      </c>
      <c r="B407" s="39">
        <v>20</v>
      </c>
    </row>
    <row r="408" spans="1:2" ht="16.5" customHeight="1">
      <c r="A408" s="42" t="s">
        <v>988</v>
      </c>
      <c r="B408" s="39">
        <v>2230</v>
      </c>
    </row>
    <row r="409" spans="1:2" ht="16.5" customHeight="1">
      <c r="A409" s="42" t="s">
        <v>989</v>
      </c>
      <c r="B409" s="39">
        <v>900</v>
      </c>
    </row>
    <row r="410" spans="1:2" ht="16.5" customHeight="1">
      <c r="A410" s="42" t="s">
        <v>690</v>
      </c>
      <c r="B410" s="39">
        <v>460</v>
      </c>
    </row>
    <row r="411" spans="1:2" ht="16.5" customHeight="1">
      <c r="A411" s="42" t="s">
        <v>691</v>
      </c>
      <c r="B411" s="39">
        <v>250</v>
      </c>
    </row>
    <row r="412" spans="1:2" ht="16.5" customHeight="1">
      <c r="A412" s="42" t="s">
        <v>990</v>
      </c>
      <c r="B412" s="39">
        <v>50</v>
      </c>
    </row>
    <row r="413" spans="1:2" ht="16.5" customHeight="1">
      <c r="A413" s="42" t="s">
        <v>991</v>
      </c>
      <c r="B413" s="39">
        <v>68</v>
      </c>
    </row>
    <row r="414" spans="1:2" ht="16.5" customHeight="1">
      <c r="A414" s="42" t="s">
        <v>992</v>
      </c>
      <c r="B414" s="39">
        <v>12</v>
      </c>
    </row>
    <row r="415" spans="1:2" ht="16.5" customHeight="1">
      <c r="A415" s="42" t="s">
        <v>993</v>
      </c>
      <c r="B415" s="39">
        <v>40</v>
      </c>
    </row>
    <row r="416" spans="1:2" ht="16.5" customHeight="1">
      <c r="A416" s="41" t="s">
        <v>994</v>
      </c>
      <c r="B416" s="39">
        <v>20</v>
      </c>
    </row>
    <row r="417" spans="1:2" ht="16.5" customHeight="1">
      <c r="A417" s="41" t="s">
        <v>995</v>
      </c>
      <c r="B417" s="46">
        <v>1330</v>
      </c>
    </row>
    <row r="418" spans="1:2" ht="16.5" customHeight="1">
      <c r="A418" s="41" t="s">
        <v>996</v>
      </c>
      <c r="B418" s="46">
        <v>1330</v>
      </c>
    </row>
    <row r="419" spans="1:2" ht="16.5" customHeight="1">
      <c r="A419" s="41" t="s">
        <v>997</v>
      </c>
      <c r="B419" s="46">
        <v>6500</v>
      </c>
    </row>
    <row r="420" spans="1:2" ht="16.5" customHeight="1">
      <c r="A420" s="41" t="s">
        <v>998</v>
      </c>
      <c r="B420" s="46">
        <v>6500</v>
      </c>
    </row>
    <row r="421" spans="1:2" ht="15.75">
      <c r="A421" s="41" t="s">
        <v>999</v>
      </c>
      <c r="B421" s="46">
        <v>6500</v>
      </c>
    </row>
    <row r="422" spans="1:2" ht="15.75">
      <c r="A422" s="41" t="s">
        <v>1000</v>
      </c>
      <c r="B422" s="46">
        <f>6000+1998</f>
        <v>7998</v>
      </c>
    </row>
    <row r="423" spans="1:2" ht="15.75">
      <c r="A423" s="41" t="s">
        <v>1001</v>
      </c>
      <c r="B423" s="46">
        <f>6000+1998</f>
        <v>7998</v>
      </c>
    </row>
    <row r="424" spans="1:2" ht="15.75">
      <c r="A424" s="41" t="s">
        <v>1002</v>
      </c>
      <c r="B424" s="46">
        <f>6000+1998</f>
        <v>7998</v>
      </c>
    </row>
    <row r="425" spans="1:2" ht="15.75">
      <c r="A425" s="41" t="s">
        <v>1003</v>
      </c>
      <c r="B425" s="46">
        <v>13668</v>
      </c>
    </row>
    <row r="426" spans="1:2" ht="15.75">
      <c r="A426" s="41" t="s">
        <v>1004</v>
      </c>
      <c r="B426" s="46">
        <v>13668</v>
      </c>
    </row>
    <row r="427" spans="1:2" ht="15.75">
      <c r="A427" s="47" t="s">
        <v>1005</v>
      </c>
      <c r="B427" s="48">
        <v>13668</v>
      </c>
    </row>
  </sheetData>
  <sheetProtection/>
  <mergeCells count="1">
    <mergeCell ref="A2:B2"/>
  </mergeCells>
  <printOptions horizontalCentered="1"/>
  <pageMargins left="0.7086614173228347" right="0.7086614173228347" top="0.7874015748031497" bottom="0.7874015748031497" header="0.31496062992125984" footer="0.4724409448818898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J30" sqref="J30"/>
    </sheetView>
  </sheetViews>
  <sheetFormatPr defaultColWidth="9.00390625" defaultRowHeight="14.25"/>
  <cols>
    <col min="1" max="1" width="41.375" style="0" customWidth="1"/>
    <col min="2" max="2" width="35.625" style="0" customWidth="1"/>
  </cols>
  <sheetData>
    <row r="1" spans="1:2" ht="14.25">
      <c r="A1" s="402"/>
      <c r="B1" s="403"/>
    </row>
    <row r="2" spans="1:2" ht="24">
      <c r="A2" s="471" t="s">
        <v>1309</v>
      </c>
      <c r="B2" s="471"/>
    </row>
    <row r="3" spans="1:2" ht="14.25">
      <c r="A3" s="404"/>
      <c r="B3" s="405" t="s">
        <v>593</v>
      </c>
    </row>
    <row r="4" spans="1:2" ht="14.25">
      <c r="A4" s="406" t="s">
        <v>1242</v>
      </c>
      <c r="B4" s="406" t="s">
        <v>1243</v>
      </c>
    </row>
    <row r="5" spans="1:2" ht="14.25">
      <c r="A5" s="406" t="s">
        <v>1244</v>
      </c>
      <c r="B5" s="407">
        <f>B6+B13</f>
        <v>93026</v>
      </c>
    </row>
    <row r="6" spans="1:2" ht="14.25">
      <c r="A6" s="408" t="s">
        <v>1245</v>
      </c>
      <c r="B6" s="409">
        <f>SUM(B7:B12)</f>
        <v>15617</v>
      </c>
    </row>
    <row r="7" spans="1:2" ht="14.25">
      <c r="A7" s="410" t="s">
        <v>1246</v>
      </c>
      <c r="B7" s="411">
        <v>2333</v>
      </c>
    </row>
    <row r="8" spans="1:2" ht="14.25">
      <c r="A8" s="410" t="s">
        <v>1247</v>
      </c>
      <c r="B8" s="411">
        <v>324</v>
      </c>
    </row>
    <row r="9" spans="1:2" ht="14.25">
      <c r="A9" s="410" t="s">
        <v>1248</v>
      </c>
      <c r="B9" s="411">
        <v>6802</v>
      </c>
    </row>
    <row r="10" spans="1:2" ht="14.25">
      <c r="A10" s="410" t="s">
        <v>1249</v>
      </c>
      <c r="B10" s="411">
        <v>905</v>
      </c>
    </row>
    <row r="11" spans="1:2" ht="14.25">
      <c r="A11" s="410" t="s">
        <v>1250</v>
      </c>
      <c r="B11" s="411">
        <v>4967</v>
      </c>
    </row>
    <row r="12" spans="1:2" ht="14.25">
      <c r="A12" s="410" t="s">
        <v>1251</v>
      </c>
      <c r="B12" s="411">
        <v>286</v>
      </c>
    </row>
    <row r="13" spans="1:2" ht="14.25">
      <c r="A13" s="408" t="s">
        <v>1252</v>
      </c>
      <c r="B13" s="412">
        <f>SUM(B14:B30)</f>
        <v>77409</v>
      </c>
    </row>
    <row r="14" spans="1:2" ht="14.25">
      <c r="A14" s="419" t="s">
        <v>1292</v>
      </c>
      <c r="B14" s="413">
        <v>6376</v>
      </c>
    </row>
    <row r="15" spans="1:2" ht="14.25">
      <c r="A15" s="419" t="s">
        <v>1293</v>
      </c>
      <c r="B15" s="413">
        <v>8841</v>
      </c>
    </row>
    <row r="16" spans="1:2" ht="14.25">
      <c r="A16" s="419" t="s">
        <v>1294</v>
      </c>
      <c r="B16" s="413">
        <v>3436</v>
      </c>
    </row>
    <row r="17" spans="1:2" ht="14.25">
      <c r="A17" s="418" t="s">
        <v>1295</v>
      </c>
      <c r="B17" s="413">
        <v>6117</v>
      </c>
    </row>
    <row r="18" spans="1:2" ht="14.25">
      <c r="A18" s="418" t="s">
        <v>1296</v>
      </c>
      <c r="B18" s="413">
        <v>3753</v>
      </c>
    </row>
    <row r="19" spans="1:2" ht="14.25">
      <c r="A19" s="418" t="s">
        <v>1297</v>
      </c>
      <c r="B19" s="413">
        <v>780</v>
      </c>
    </row>
    <row r="20" spans="1:2" ht="14.25">
      <c r="A20" s="418" t="s">
        <v>1298</v>
      </c>
      <c r="B20" s="415">
        <v>1000</v>
      </c>
    </row>
    <row r="21" spans="1:2" ht="14.25" customHeight="1">
      <c r="A21" s="420" t="s">
        <v>1299</v>
      </c>
      <c r="B21" s="415">
        <v>1862</v>
      </c>
    </row>
    <row r="22" spans="1:2" ht="17.25" customHeight="1">
      <c r="A22" s="420" t="s">
        <v>1300</v>
      </c>
      <c r="B22" s="415">
        <v>8349</v>
      </c>
    </row>
    <row r="23" spans="1:2" ht="16.5" customHeight="1">
      <c r="A23" s="420" t="s">
        <v>1301</v>
      </c>
      <c r="B23" s="415">
        <v>280</v>
      </c>
    </row>
    <row r="24" spans="1:2" ht="20.25" customHeight="1">
      <c r="A24" s="420" t="s">
        <v>1302</v>
      </c>
      <c r="B24" s="415">
        <v>18710</v>
      </c>
    </row>
    <row r="25" spans="1:2" ht="17.25" customHeight="1">
      <c r="A25" s="420" t="s">
        <v>1303</v>
      </c>
      <c r="B25" s="415">
        <v>3630</v>
      </c>
    </row>
    <row r="26" spans="1:2" ht="21" customHeight="1">
      <c r="A26" s="420" t="s">
        <v>1304</v>
      </c>
      <c r="B26" s="415">
        <v>96</v>
      </c>
    </row>
    <row r="27" spans="1:2" ht="21" customHeight="1">
      <c r="A27" s="420" t="s">
        <v>1305</v>
      </c>
      <c r="B27" s="415">
        <v>2000</v>
      </c>
    </row>
    <row r="28" spans="1:2" ht="17.25" customHeight="1">
      <c r="A28" s="420" t="s">
        <v>1306</v>
      </c>
      <c r="B28" s="415">
        <v>954</v>
      </c>
    </row>
    <row r="29" spans="1:2" ht="21" customHeight="1">
      <c r="A29" s="420" t="s">
        <v>1307</v>
      </c>
      <c r="B29" s="415">
        <v>2063</v>
      </c>
    </row>
    <row r="30" spans="1:2" ht="28.5" customHeight="1">
      <c r="A30" s="420" t="s">
        <v>1308</v>
      </c>
      <c r="B30" s="415">
        <v>9162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29.75390625" style="0" customWidth="1"/>
    <col min="2" max="2" width="42.25390625" style="0" customWidth="1"/>
  </cols>
  <sheetData>
    <row r="1" spans="1:2" ht="14.25">
      <c r="A1" s="402"/>
      <c r="B1" s="403"/>
    </row>
    <row r="2" spans="1:2" ht="24">
      <c r="A2" s="471" t="s">
        <v>1309</v>
      </c>
      <c r="B2" s="471"/>
    </row>
    <row r="3" spans="1:2" ht="14.25">
      <c r="A3" s="404"/>
      <c r="B3" s="405" t="s">
        <v>593</v>
      </c>
    </row>
    <row r="4" spans="1:2" ht="14.25">
      <c r="A4" s="406" t="s">
        <v>1242</v>
      </c>
      <c r="B4" s="406" t="s">
        <v>1243</v>
      </c>
    </row>
    <row r="5" spans="1:2" ht="14.25">
      <c r="A5" s="406" t="s">
        <v>1244</v>
      </c>
      <c r="B5" s="407">
        <f>B6</f>
        <v>10000</v>
      </c>
    </row>
    <row r="6" spans="1:2" ht="14.25">
      <c r="A6" s="408" t="s">
        <v>1310</v>
      </c>
      <c r="B6" s="412">
        <f>SUM(B7:B24)</f>
        <v>10000</v>
      </c>
    </row>
    <row r="7" spans="1:2" ht="14.25">
      <c r="A7" s="418" t="s">
        <v>1311</v>
      </c>
      <c r="B7" s="417">
        <v>137</v>
      </c>
    </row>
    <row r="8" spans="1:2" ht="14.25">
      <c r="A8" s="418" t="s">
        <v>701</v>
      </c>
      <c r="B8" s="417">
        <v>5</v>
      </c>
    </row>
    <row r="9" spans="1:2" ht="14.25">
      <c r="A9" s="418" t="s">
        <v>706</v>
      </c>
      <c r="B9" s="417">
        <v>71</v>
      </c>
    </row>
    <row r="10" spans="1:2" ht="14.25">
      <c r="A10" s="418" t="s">
        <v>167</v>
      </c>
      <c r="B10" s="417">
        <v>700</v>
      </c>
    </row>
    <row r="11" spans="1:2" ht="14.25">
      <c r="A11" s="418" t="s">
        <v>750</v>
      </c>
      <c r="B11" s="417">
        <v>238</v>
      </c>
    </row>
    <row r="12" spans="1:2" ht="14.25">
      <c r="A12" s="418" t="s">
        <v>1312</v>
      </c>
      <c r="B12" s="417">
        <v>4</v>
      </c>
    </row>
    <row r="13" spans="1:2" ht="14.25">
      <c r="A13" s="418" t="s">
        <v>783</v>
      </c>
      <c r="B13" s="417">
        <v>1947</v>
      </c>
    </row>
    <row r="14" spans="1:2" ht="14.25">
      <c r="A14" s="418" t="s">
        <v>850</v>
      </c>
      <c r="B14" s="417">
        <v>2655</v>
      </c>
    </row>
    <row r="15" spans="1:2" ht="14.25">
      <c r="A15" s="418" t="s">
        <v>890</v>
      </c>
      <c r="B15" s="417">
        <v>432</v>
      </c>
    </row>
    <row r="16" spans="1:2" ht="14.25">
      <c r="A16" s="418" t="s">
        <v>907</v>
      </c>
      <c r="B16" s="417">
        <v>1545</v>
      </c>
    </row>
    <row r="17" spans="1:2" ht="14.25">
      <c r="A17" s="418" t="s">
        <v>943</v>
      </c>
      <c r="B17" s="417">
        <v>0</v>
      </c>
    </row>
    <row r="18" spans="1:2" ht="14.25">
      <c r="A18" s="418" t="s">
        <v>1313</v>
      </c>
      <c r="B18" s="417">
        <v>290</v>
      </c>
    </row>
    <row r="19" spans="1:2" ht="14.25">
      <c r="A19" s="418" t="s">
        <v>956</v>
      </c>
      <c r="B19" s="417">
        <v>60</v>
      </c>
    </row>
    <row r="20" spans="1:2" ht="14.25">
      <c r="A20" s="418" t="s">
        <v>961</v>
      </c>
      <c r="B20" s="417">
        <v>0</v>
      </c>
    </row>
    <row r="21" spans="1:2" ht="14.25">
      <c r="A21" s="418" t="s">
        <v>970</v>
      </c>
      <c r="B21" s="417">
        <v>739</v>
      </c>
    </row>
    <row r="22" spans="1:2" ht="14.25">
      <c r="A22" s="418" t="s">
        <v>168</v>
      </c>
      <c r="B22" s="417">
        <v>1027</v>
      </c>
    </row>
    <row r="23" spans="1:2" ht="14.25">
      <c r="A23" s="418" t="s">
        <v>169</v>
      </c>
      <c r="B23" s="417">
        <v>0</v>
      </c>
    </row>
    <row r="24" spans="1:2" ht="14.25">
      <c r="A24" s="418" t="s">
        <v>988</v>
      </c>
      <c r="B24" s="417">
        <v>150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="60" zoomScalePageLayoutView="0" workbookViewId="0" topLeftCell="A1">
      <selection activeCell="A2" sqref="A2:G2"/>
    </sheetView>
  </sheetViews>
  <sheetFormatPr defaultColWidth="8.625" defaultRowHeight="14.25"/>
  <cols>
    <col min="1" max="1" width="25.50390625" style="69" customWidth="1"/>
    <col min="2" max="2" width="9.00390625" style="69" customWidth="1"/>
    <col min="3" max="3" width="8.375" style="69" customWidth="1"/>
    <col min="4" max="4" width="8.625" style="69" customWidth="1"/>
    <col min="5" max="5" width="8.375" style="69" customWidth="1"/>
    <col min="6" max="6" width="8.25390625" style="69" customWidth="1"/>
    <col min="7" max="7" width="11.875" style="69" customWidth="1"/>
    <col min="8" max="32" width="9.00390625" style="69" bestFit="1" customWidth="1"/>
    <col min="33" max="16384" width="8.625" style="69" customWidth="1"/>
  </cols>
  <sheetData>
    <row r="1" spans="1:2" ht="20.25" customHeight="1">
      <c r="A1" s="71"/>
      <c r="B1" s="71"/>
    </row>
    <row r="2" spans="1:7" ht="28.5">
      <c r="A2" s="441" t="s">
        <v>1175</v>
      </c>
      <c r="B2" s="441"/>
      <c r="C2" s="441"/>
      <c r="D2" s="441"/>
      <c r="E2" s="441"/>
      <c r="F2" s="441"/>
      <c r="G2" s="441"/>
    </row>
    <row r="3" spans="1:7" ht="20.25" customHeight="1">
      <c r="A3" s="197"/>
      <c r="B3" s="197"/>
      <c r="E3" s="278"/>
      <c r="F3" s="442" t="s">
        <v>0</v>
      </c>
      <c r="G3" s="442"/>
    </row>
    <row r="4" spans="1:7" ht="24" customHeight="1">
      <c r="A4" s="447" t="s">
        <v>1</v>
      </c>
      <c r="B4" s="448" t="s">
        <v>60</v>
      </c>
      <c r="C4" s="460" t="s">
        <v>61</v>
      </c>
      <c r="D4" s="443" t="s">
        <v>4</v>
      </c>
      <c r="E4" s="444"/>
      <c r="F4" s="445"/>
      <c r="G4" s="452" t="s">
        <v>5</v>
      </c>
    </row>
    <row r="5" spans="1:7" ht="24.75" customHeight="1">
      <c r="A5" s="447"/>
      <c r="B5" s="449"/>
      <c r="C5" s="461"/>
      <c r="D5" s="234" t="s">
        <v>6</v>
      </c>
      <c r="E5" s="234" t="s">
        <v>7</v>
      </c>
      <c r="F5" s="234" t="s">
        <v>8</v>
      </c>
      <c r="G5" s="453"/>
    </row>
    <row r="6" spans="1:7" ht="23.25" customHeight="1">
      <c r="A6" s="36" t="s">
        <v>9</v>
      </c>
      <c r="B6" s="280">
        <f>SUM(B7:B20)</f>
        <v>136612</v>
      </c>
      <c r="C6" s="102">
        <f>SUM(C7:C20)</f>
        <v>139344</v>
      </c>
      <c r="D6" s="294">
        <f>SUM(D7:D20)</f>
        <v>139587</v>
      </c>
      <c r="E6" s="281">
        <f>D6/C6*100</f>
        <v>100.17438856355494</v>
      </c>
      <c r="F6" s="281">
        <f>(D6-B6)/B6*100</f>
        <v>2.177700348432056</v>
      </c>
      <c r="G6" s="295"/>
    </row>
    <row r="7" spans="1:7" ht="23.25" customHeight="1">
      <c r="A7" s="183" t="s">
        <v>62</v>
      </c>
      <c r="B7" s="296">
        <v>39034</v>
      </c>
      <c r="C7" s="109">
        <v>39815</v>
      </c>
      <c r="D7" s="297">
        <v>36877</v>
      </c>
      <c r="E7" s="120">
        <f aca="true" t="shared" si="0" ref="E7:E27">D7/C7*100</f>
        <v>92.62087153083009</v>
      </c>
      <c r="F7" s="120">
        <f aca="true" t="shared" si="1" ref="F7:F27">(D7-B7)/B7*100</f>
        <v>-5.525951734385408</v>
      </c>
      <c r="G7" s="298"/>
    </row>
    <row r="8" spans="1:7" ht="23.25" customHeight="1">
      <c r="A8" s="183" t="s">
        <v>11</v>
      </c>
      <c r="B8" s="296">
        <v>5048</v>
      </c>
      <c r="C8" s="109">
        <v>5149</v>
      </c>
      <c r="D8" s="108">
        <v>4617</v>
      </c>
      <c r="E8" s="120">
        <f t="shared" si="0"/>
        <v>89.66789667896678</v>
      </c>
      <c r="F8" s="120">
        <f t="shared" si="1"/>
        <v>-8.538034865293186</v>
      </c>
      <c r="G8" s="299"/>
    </row>
    <row r="9" spans="1:7" ht="23.25" customHeight="1">
      <c r="A9" s="183" t="s">
        <v>12</v>
      </c>
      <c r="B9" s="296">
        <v>3934</v>
      </c>
      <c r="C9" s="109">
        <v>4013</v>
      </c>
      <c r="D9" s="108">
        <v>3689</v>
      </c>
      <c r="E9" s="120">
        <f t="shared" si="0"/>
        <v>91.92623972090705</v>
      </c>
      <c r="F9" s="120">
        <f t="shared" si="1"/>
        <v>-6.227758007117438</v>
      </c>
      <c r="G9" s="300"/>
    </row>
    <row r="10" spans="1:7" ht="23.25" customHeight="1">
      <c r="A10" s="183" t="s">
        <v>13</v>
      </c>
      <c r="B10" s="296">
        <v>3309</v>
      </c>
      <c r="C10" s="109">
        <v>3375</v>
      </c>
      <c r="D10" s="301">
        <v>2987</v>
      </c>
      <c r="E10" s="120">
        <f t="shared" si="0"/>
        <v>88.5037037037037</v>
      </c>
      <c r="F10" s="120">
        <f t="shared" si="1"/>
        <v>-9.731036566938652</v>
      </c>
      <c r="G10" s="302"/>
    </row>
    <row r="11" spans="1:7" ht="23.25" customHeight="1">
      <c r="A11" s="183" t="s">
        <v>14</v>
      </c>
      <c r="B11" s="296">
        <v>6501</v>
      </c>
      <c r="C11" s="109">
        <v>6631</v>
      </c>
      <c r="D11" s="108">
        <v>7070</v>
      </c>
      <c r="E11" s="120">
        <f t="shared" si="0"/>
        <v>106.62041924294978</v>
      </c>
      <c r="F11" s="120">
        <f t="shared" si="1"/>
        <v>8.752499615443778</v>
      </c>
      <c r="G11" s="302"/>
    </row>
    <row r="12" spans="1:7" ht="23.25" customHeight="1">
      <c r="A12" s="183" t="s">
        <v>15</v>
      </c>
      <c r="B12" s="296">
        <v>4042</v>
      </c>
      <c r="C12" s="109">
        <v>4124</v>
      </c>
      <c r="D12" s="108">
        <v>3909</v>
      </c>
      <c r="E12" s="120">
        <f t="shared" si="0"/>
        <v>94.78661493695442</v>
      </c>
      <c r="F12" s="120">
        <f t="shared" si="1"/>
        <v>-3.290450272142504</v>
      </c>
      <c r="G12" s="302"/>
    </row>
    <row r="13" spans="1:7" ht="23.25" customHeight="1">
      <c r="A13" s="183" t="s">
        <v>16</v>
      </c>
      <c r="B13" s="296">
        <v>1716</v>
      </c>
      <c r="C13" s="109">
        <v>1749</v>
      </c>
      <c r="D13" s="108">
        <v>1752</v>
      </c>
      <c r="E13" s="120">
        <f t="shared" si="0"/>
        <v>100.17152658662091</v>
      </c>
      <c r="F13" s="120">
        <f t="shared" si="1"/>
        <v>2.097902097902098</v>
      </c>
      <c r="G13" s="302"/>
    </row>
    <row r="14" spans="1:7" ht="23.25" customHeight="1">
      <c r="A14" s="183" t="s">
        <v>17</v>
      </c>
      <c r="B14" s="296">
        <v>8859</v>
      </c>
      <c r="C14" s="109">
        <v>9037</v>
      </c>
      <c r="D14" s="108">
        <v>7526</v>
      </c>
      <c r="E14" s="120">
        <f t="shared" si="0"/>
        <v>83.27984950757995</v>
      </c>
      <c r="F14" s="120">
        <f t="shared" si="1"/>
        <v>-15.046845016367536</v>
      </c>
      <c r="G14" s="302"/>
    </row>
    <row r="15" spans="1:7" ht="23.25" customHeight="1">
      <c r="A15" s="183" t="s">
        <v>18</v>
      </c>
      <c r="B15" s="296">
        <v>26423</v>
      </c>
      <c r="C15" s="109">
        <v>26951</v>
      </c>
      <c r="D15" s="108">
        <v>22094</v>
      </c>
      <c r="E15" s="120">
        <f t="shared" si="0"/>
        <v>81.97840525397945</v>
      </c>
      <c r="F15" s="120">
        <f t="shared" si="1"/>
        <v>-16.383453809181393</v>
      </c>
      <c r="G15" s="300"/>
    </row>
    <row r="16" spans="1:7" ht="23.25" customHeight="1">
      <c r="A16" s="183" t="s">
        <v>19</v>
      </c>
      <c r="B16" s="296">
        <v>16182</v>
      </c>
      <c r="C16" s="109">
        <v>16505</v>
      </c>
      <c r="D16" s="108">
        <v>19603</v>
      </c>
      <c r="E16" s="120">
        <f t="shared" si="0"/>
        <v>118.7700696758558</v>
      </c>
      <c r="F16" s="120">
        <f t="shared" si="1"/>
        <v>21.14077369917192</v>
      </c>
      <c r="G16" s="298"/>
    </row>
    <row r="17" spans="1:7" ht="23.25" customHeight="1">
      <c r="A17" s="183" t="s">
        <v>20</v>
      </c>
      <c r="B17" s="296">
        <v>26</v>
      </c>
      <c r="C17" s="109">
        <v>27</v>
      </c>
      <c r="D17" s="184">
        <v>651</v>
      </c>
      <c r="E17" s="120"/>
      <c r="F17" s="120"/>
      <c r="G17" s="300"/>
    </row>
    <row r="18" spans="1:7" ht="23.25" customHeight="1">
      <c r="A18" s="183" t="s">
        <v>21</v>
      </c>
      <c r="B18" s="296">
        <v>18946</v>
      </c>
      <c r="C18" s="109">
        <v>19324</v>
      </c>
      <c r="D18" s="184">
        <v>27827</v>
      </c>
      <c r="E18" s="120">
        <f t="shared" si="0"/>
        <v>144.00227696129167</v>
      </c>
      <c r="F18" s="120">
        <f t="shared" si="1"/>
        <v>46.875329884936136</v>
      </c>
      <c r="G18" s="300"/>
    </row>
    <row r="19" spans="1:7" ht="23.25" customHeight="1">
      <c r="A19" s="183" t="s">
        <v>22</v>
      </c>
      <c r="B19" s="296">
        <v>1697</v>
      </c>
      <c r="C19" s="109">
        <v>1731</v>
      </c>
      <c r="D19" s="184">
        <v>985</v>
      </c>
      <c r="E19" s="120">
        <f t="shared" si="0"/>
        <v>56.90352397458117</v>
      </c>
      <c r="F19" s="120">
        <f t="shared" si="1"/>
        <v>-41.95639363582793</v>
      </c>
      <c r="G19" s="298"/>
    </row>
    <row r="20" spans="1:7" ht="23.25" customHeight="1">
      <c r="A20" s="183" t="s">
        <v>23</v>
      </c>
      <c r="B20" s="303">
        <v>895</v>
      </c>
      <c r="C20" s="109">
        <v>913</v>
      </c>
      <c r="D20" s="190"/>
      <c r="E20" s="120"/>
      <c r="F20" s="120"/>
      <c r="G20" s="298"/>
    </row>
    <row r="21" spans="1:7" ht="23.25" customHeight="1">
      <c r="A21" s="41" t="s">
        <v>24</v>
      </c>
      <c r="B21" s="304">
        <f>SUM(B22:B26)</f>
        <v>28537</v>
      </c>
      <c r="C21" s="304">
        <f>SUM(C22:C26)</f>
        <v>29108</v>
      </c>
      <c r="D21" s="304">
        <f>SUM(D22:D26)</f>
        <v>41564</v>
      </c>
      <c r="E21" s="120">
        <f t="shared" si="0"/>
        <v>142.79235948880034</v>
      </c>
      <c r="F21" s="120">
        <f t="shared" si="1"/>
        <v>45.64950765672636</v>
      </c>
      <c r="G21" s="302"/>
    </row>
    <row r="22" spans="1:7" ht="23.25" customHeight="1">
      <c r="A22" s="183" t="s">
        <v>25</v>
      </c>
      <c r="B22" s="303">
        <v>7530</v>
      </c>
      <c r="C22" s="116">
        <v>7681</v>
      </c>
      <c r="D22" s="184">
        <v>8536</v>
      </c>
      <c r="E22" s="120">
        <f t="shared" si="0"/>
        <v>111.13136310376252</v>
      </c>
      <c r="F22" s="120">
        <f t="shared" si="1"/>
        <v>13.359893758300132</v>
      </c>
      <c r="G22" s="298"/>
    </row>
    <row r="23" spans="1:7" ht="23.25" customHeight="1">
      <c r="A23" s="183" t="s">
        <v>26</v>
      </c>
      <c r="B23" s="303">
        <v>2612</v>
      </c>
      <c r="C23" s="116">
        <v>2664</v>
      </c>
      <c r="D23" s="184">
        <v>1843</v>
      </c>
      <c r="E23" s="120">
        <f t="shared" si="0"/>
        <v>69.18168168168168</v>
      </c>
      <c r="F23" s="120">
        <f t="shared" si="1"/>
        <v>-29.44104134762634</v>
      </c>
      <c r="G23" s="298"/>
    </row>
    <row r="24" spans="1:7" ht="23.25" customHeight="1">
      <c r="A24" s="183" t="s">
        <v>27</v>
      </c>
      <c r="B24" s="303">
        <v>14211</v>
      </c>
      <c r="C24" s="116">
        <v>14496</v>
      </c>
      <c r="D24" s="184">
        <v>22074</v>
      </c>
      <c r="E24" s="120">
        <f t="shared" si="0"/>
        <v>152.27649006622516</v>
      </c>
      <c r="F24" s="120">
        <f t="shared" si="1"/>
        <v>55.330377876293014</v>
      </c>
      <c r="G24" s="305"/>
    </row>
    <row r="25" spans="1:7" ht="23.25" customHeight="1">
      <c r="A25" s="85" t="s">
        <v>28</v>
      </c>
      <c r="B25" s="303">
        <v>4086</v>
      </c>
      <c r="C25" s="116">
        <v>4167</v>
      </c>
      <c r="D25" s="184">
        <v>8660</v>
      </c>
      <c r="E25" s="120">
        <f t="shared" si="0"/>
        <v>207.8233741300696</v>
      </c>
      <c r="F25" s="120">
        <f t="shared" si="1"/>
        <v>111.94322075379344</v>
      </c>
      <c r="G25" s="298"/>
    </row>
    <row r="26" spans="1:7" ht="23.25" customHeight="1">
      <c r="A26" s="183" t="s">
        <v>29</v>
      </c>
      <c r="B26" s="303">
        <v>98</v>
      </c>
      <c r="C26" s="109">
        <v>100</v>
      </c>
      <c r="D26" s="184">
        <v>451</v>
      </c>
      <c r="E26" s="120">
        <f t="shared" si="0"/>
        <v>451</v>
      </c>
      <c r="F26" s="120">
        <f t="shared" si="1"/>
        <v>360.2040816326531</v>
      </c>
      <c r="G26" s="300"/>
    </row>
    <row r="27" spans="1:7" ht="23.25" customHeight="1">
      <c r="A27" s="194" t="s">
        <v>30</v>
      </c>
      <c r="B27" s="145">
        <f>B6+B21</f>
        <v>165149</v>
      </c>
      <c r="C27" s="145">
        <f>C6+C21</f>
        <v>168452</v>
      </c>
      <c r="D27" s="306">
        <f>D6+D21</f>
        <v>181151</v>
      </c>
      <c r="E27" s="125">
        <f t="shared" si="0"/>
        <v>107.53864602379312</v>
      </c>
      <c r="F27" s="125">
        <f t="shared" si="1"/>
        <v>9.689431967496018</v>
      </c>
      <c r="G27" s="307"/>
    </row>
    <row r="28" spans="1:7" ht="33" customHeight="1">
      <c r="A28" s="446"/>
      <c r="B28" s="446"/>
      <c r="C28" s="446"/>
      <c r="D28" s="446"/>
      <c r="E28" s="446"/>
      <c r="F28" s="459"/>
      <c r="G28" s="446"/>
    </row>
  </sheetData>
  <sheetProtection/>
  <mergeCells count="8">
    <mergeCell ref="A2:G2"/>
    <mergeCell ref="F3:G3"/>
    <mergeCell ref="D4:F4"/>
    <mergeCell ref="A28:G28"/>
    <mergeCell ref="A4:A5"/>
    <mergeCell ref="B4:B5"/>
    <mergeCell ref="C4:C5"/>
    <mergeCell ref="G4:G5"/>
  </mergeCells>
  <printOptions horizontalCentered="1"/>
  <pageMargins left="0.5506944444444445" right="0.3937007874015748" top="0.7874015748031497" bottom="0.8267716535433072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27.375" style="0" customWidth="1"/>
    <col min="3" max="3" width="15.625" style="0" customWidth="1"/>
    <col min="5" max="5" width="17.625" style="0" customWidth="1"/>
    <col min="7" max="7" width="19.625" style="0" customWidth="1"/>
  </cols>
  <sheetData>
    <row r="1" spans="1:7" ht="14.25">
      <c r="A1" s="496" t="s">
        <v>1384</v>
      </c>
      <c r="B1" s="496"/>
      <c r="C1" s="496"/>
      <c r="D1" s="496"/>
      <c r="E1" s="496"/>
      <c r="F1" s="496"/>
      <c r="G1" s="497"/>
    </row>
    <row r="2" spans="1:7" ht="14.25">
      <c r="A2" s="496"/>
      <c r="B2" s="496"/>
      <c r="C2" s="496"/>
      <c r="D2" s="496"/>
      <c r="E2" s="496"/>
      <c r="F2" s="496"/>
      <c r="G2" s="497"/>
    </row>
    <row r="3" spans="1:7" ht="14.25">
      <c r="A3" s="496"/>
      <c r="B3" s="496"/>
      <c r="C3" s="496"/>
      <c r="D3" s="496"/>
      <c r="E3" s="496"/>
      <c r="F3" s="496"/>
      <c r="G3" s="497"/>
    </row>
    <row r="4" spans="1:7" ht="20.25" customHeight="1">
      <c r="A4" s="501"/>
      <c r="B4" s="501"/>
      <c r="C4" s="501"/>
      <c r="D4" s="501"/>
      <c r="E4" s="501"/>
      <c r="F4" s="501"/>
      <c r="G4" s="438" t="s">
        <v>1385</v>
      </c>
    </row>
    <row r="5" spans="1:7" ht="33" customHeight="1">
      <c r="A5" s="372" t="s">
        <v>1177</v>
      </c>
      <c r="B5" s="498" t="s">
        <v>1178</v>
      </c>
      <c r="C5" s="498"/>
      <c r="D5" s="499" t="s">
        <v>1179</v>
      </c>
      <c r="E5" s="499"/>
      <c r="F5" s="499" t="s">
        <v>1180</v>
      </c>
      <c r="G5" s="499"/>
    </row>
    <row r="6" spans="1:7" ht="45" customHeight="1">
      <c r="A6" s="373" t="s">
        <v>1181</v>
      </c>
      <c r="B6" s="500">
        <v>439100</v>
      </c>
      <c r="C6" s="500"/>
      <c r="D6" s="500">
        <v>1000</v>
      </c>
      <c r="E6" s="500"/>
      <c r="F6" s="500">
        <v>433535</v>
      </c>
      <c r="G6" s="500"/>
    </row>
  </sheetData>
  <sheetProtection/>
  <mergeCells count="8">
    <mergeCell ref="A1:G3"/>
    <mergeCell ref="B5:C5"/>
    <mergeCell ref="D5:E5"/>
    <mergeCell ref="F5:G5"/>
    <mergeCell ref="B6:C6"/>
    <mergeCell ref="D6:E6"/>
    <mergeCell ref="F6:G6"/>
    <mergeCell ref="A4:F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18.50390625" style="0" customWidth="1"/>
    <col min="3" max="3" width="17.375" style="0" customWidth="1"/>
    <col min="5" max="5" width="15.25390625" style="0" customWidth="1"/>
    <col min="7" max="7" width="15.75390625" style="0" customWidth="1"/>
  </cols>
  <sheetData>
    <row r="1" spans="1:7" ht="14.25">
      <c r="A1" s="496" t="s">
        <v>1187</v>
      </c>
      <c r="B1" s="496"/>
      <c r="C1" s="496"/>
      <c r="D1" s="496"/>
      <c r="E1" s="496"/>
      <c r="F1" s="496"/>
      <c r="G1" s="497"/>
    </row>
    <row r="2" spans="1:7" ht="14.25">
      <c r="A2" s="496"/>
      <c r="B2" s="496"/>
      <c r="C2" s="496"/>
      <c r="D2" s="496"/>
      <c r="E2" s="496"/>
      <c r="F2" s="496"/>
      <c r="G2" s="497"/>
    </row>
    <row r="3" spans="1:7" ht="24.75" customHeight="1">
      <c r="A3" s="496"/>
      <c r="B3" s="496"/>
      <c r="C3" s="496"/>
      <c r="D3" s="496"/>
      <c r="E3" s="496"/>
      <c r="F3" s="496"/>
      <c r="G3" s="497"/>
    </row>
    <row r="4" spans="1:7" ht="24.75" customHeight="1">
      <c r="A4" s="501"/>
      <c r="B4" s="501"/>
      <c r="C4" s="501"/>
      <c r="D4" s="501"/>
      <c r="E4" s="501"/>
      <c r="F4" s="501"/>
      <c r="G4" s="438" t="s">
        <v>1386</v>
      </c>
    </row>
    <row r="5" spans="1:7" ht="30" customHeight="1">
      <c r="A5" s="372" t="s">
        <v>1182</v>
      </c>
      <c r="B5" s="498" t="s">
        <v>1183</v>
      </c>
      <c r="C5" s="498"/>
      <c r="D5" s="499" t="s">
        <v>1184</v>
      </c>
      <c r="E5" s="499"/>
      <c r="F5" s="499" t="s">
        <v>1185</v>
      </c>
      <c r="G5" s="499"/>
    </row>
    <row r="6" spans="1:7" ht="35.25" customHeight="1">
      <c r="A6" s="373" t="s">
        <v>1186</v>
      </c>
      <c r="B6" s="500">
        <v>448700</v>
      </c>
      <c r="C6" s="500"/>
      <c r="D6" s="500">
        <v>135000</v>
      </c>
      <c r="E6" s="500"/>
      <c r="F6" s="500">
        <v>448642</v>
      </c>
      <c r="G6" s="500"/>
    </row>
  </sheetData>
  <sheetProtection/>
  <mergeCells count="8">
    <mergeCell ref="A1:G3"/>
    <mergeCell ref="B5:C5"/>
    <mergeCell ref="D5:E5"/>
    <mergeCell ref="F5:G5"/>
    <mergeCell ref="B6:C6"/>
    <mergeCell ref="D6:E6"/>
    <mergeCell ref="F6:G6"/>
    <mergeCell ref="A4:F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60" zoomScalePageLayoutView="0" workbookViewId="0" topLeftCell="A1">
      <selection activeCell="O19" sqref="O19"/>
    </sheetView>
  </sheetViews>
  <sheetFormatPr defaultColWidth="8.625" defaultRowHeight="14.25"/>
  <cols>
    <col min="1" max="1" width="31.875" style="2" customWidth="1"/>
    <col min="2" max="2" width="20.375" style="2" customWidth="1"/>
    <col min="3" max="3" width="28.375" style="2" customWidth="1"/>
    <col min="4" max="31" width="9.00390625" style="2" bestFit="1" customWidth="1"/>
    <col min="32" max="16384" width="8.625" style="2" customWidth="1"/>
  </cols>
  <sheetData>
    <row r="1" spans="1:2" s="1" customFormat="1" ht="18" customHeight="1">
      <c r="A1" s="3" t="s">
        <v>1006</v>
      </c>
      <c r="B1" s="3"/>
    </row>
    <row r="2" spans="1:3" ht="27">
      <c r="A2" s="502" t="s">
        <v>1136</v>
      </c>
      <c r="B2" s="502"/>
      <c r="C2" s="502"/>
    </row>
    <row r="3" spans="1:3" ht="24" customHeight="1">
      <c r="A3" s="4"/>
      <c r="B3" s="503" t="s">
        <v>593</v>
      </c>
      <c r="C3" s="504"/>
    </row>
    <row r="4" spans="1:3" ht="43.5" customHeight="1">
      <c r="A4" s="5" t="s">
        <v>1007</v>
      </c>
      <c r="B4" s="6" t="s">
        <v>1008</v>
      </c>
      <c r="C4" s="7" t="s">
        <v>1009</v>
      </c>
    </row>
    <row r="5" spans="1:3" ht="35.25" customHeight="1">
      <c r="A5" s="8" t="s">
        <v>1010</v>
      </c>
      <c r="B5" s="9">
        <f>B6+B9+B12</f>
        <v>215074.58654896548</v>
      </c>
      <c r="C5" s="10"/>
    </row>
    <row r="6" spans="1:3" ht="35.25" customHeight="1">
      <c r="A6" s="11" t="s">
        <v>1011</v>
      </c>
      <c r="B6" s="12">
        <f>B7+B8</f>
        <v>158267.05999999997</v>
      </c>
      <c r="C6" s="10"/>
    </row>
    <row r="7" spans="1:3" ht="35.25" customHeight="1">
      <c r="A7" s="13" t="s">
        <v>1012</v>
      </c>
      <c r="B7" s="14">
        <v>112042.30999999997</v>
      </c>
      <c r="C7" s="15" t="s">
        <v>1013</v>
      </c>
    </row>
    <row r="8" spans="1:3" ht="35.25" customHeight="1">
      <c r="A8" s="13" t="s">
        <v>1014</v>
      </c>
      <c r="B8" s="16">
        <v>46224.75</v>
      </c>
      <c r="C8" s="15" t="s">
        <v>1015</v>
      </c>
    </row>
    <row r="9" spans="1:3" ht="35.25" customHeight="1">
      <c r="A9" s="11" t="s">
        <v>1016</v>
      </c>
      <c r="B9" s="12">
        <f>B10+B11</f>
        <v>5451</v>
      </c>
      <c r="C9" s="17"/>
    </row>
    <row r="10" spans="1:3" ht="35.25" customHeight="1">
      <c r="A10" s="13" t="s">
        <v>1017</v>
      </c>
      <c r="B10" s="18">
        <v>2906</v>
      </c>
      <c r="C10" s="17" t="s">
        <v>1018</v>
      </c>
    </row>
    <row r="11" spans="1:3" ht="35.25" customHeight="1">
      <c r="A11" s="13" t="s">
        <v>1019</v>
      </c>
      <c r="B11" s="18">
        <v>2545</v>
      </c>
      <c r="C11" s="17" t="s">
        <v>1018</v>
      </c>
    </row>
    <row r="12" spans="1:3" ht="35.25" customHeight="1">
      <c r="A12" s="11" t="s">
        <v>1020</v>
      </c>
      <c r="B12" s="12">
        <f>B13+B14+B15+B16+B17+B18+B19</f>
        <v>51356.526548965514</v>
      </c>
      <c r="C12" s="17"/>
    </row>
    <row r="13" spans="1:3" ht="35.25" customHeight="1">
      <c r="A13" s="19" t="s">
        <v>1021</v>
      </c>
      <c r="B13" s="20">
        <v>649.533</v>
      </c>
      <c r="C13" s="17" t="s">
        <v>1022</v>
      </c>
    </row>
    <row r="14" spans="1:3" ht="35.25" customHeight="1">
      <c r="A14" s="19" t="s">
        <v>1023</v>
      </c>
      <c r="B14" s="21">
        <v>6753.816999999999</v>
      </c>
      <c r="C14" s="15" t="s">
        <v>1024</v>
      </c>
    </row>
    <row r="15" spans="1:3" ht="35.25" customHeight="1">
      <c r="A15" s="19" t="s">
        <v>1025</v>
      </c>
      <c r="B15" s="21">
        <v>111</v>
      </c>
      <c r="C15" s="17" t="s">
        <v>1026</v>
      </c>
    </row>
    <row r="16" spans="1:3" ht="35.25" customHeight="1">
      <c r="A16" s="19" t="s">
        <v>1027</v>
      </c>
      <c r="B16" s="21">
        <v>9006.0244</v>
      </c>
      <c r="C16" s="15" t="s">
        <v>1028</v>
      </c>
    </row>
    <row r="17" spans="1:3" ht="35.25" customHeight="1">
      <c r="A17" s="22" t="s">
        <v>1029</v>
      </c>
      <c r="B17" s="21">
        <v>4903.152148965517</v>
      </c>
      <c r="C17" s="15" t="s">
        <v>1030</v>
      </c>
    </row>
    <row r="18" spans="1:3" ht="35.25" customHeight="1">
      <c r="A18" s="22" t="s">
        <v>1031</v>
      </c>
      <c r="B18" s="20">
        <v>1221</v>
      </c>
      <c r="C18" s="15"/>
    </row>
    <row r="19" spans="1:3" ht="35.25" customHeight="1">
      <c r="A19" s="23" t="s">
        <v>1032</v>
      </c>
      <c r="B19" s="24">
        <v>28712</v>
      </c>
      <c r="C19" s="25" t="s">
        <v>1033</v>
      </c>
    </row>
    <row r="20" spans="1:3" ht="36" customHeight="1">
      <c r="A20" s="505" t="s">
        <v>1034</v>
      </c>
      <c r="B20" s="505"/>
      <c r="C20" s="505"/>
    </row>
  </sheetData>
  <sheetProtection/>
  <mergeCells count="3">
    <mergeCell ref="A2:C2"/>
    <mergeCell ref="B3:C3"/>
    <mergeCell ref="A20:C20"/>
  </mergeCells>
  <printOptions/>
  <pageMargins left="0.7868055555555555" right="0.7" top="0.8263888888888888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Q15" sqref="Q15"/>
    </sheetView>
  </sheetViews>
  <sheetFormatPr defaultColWidth="9.00390625" defaultRowHeight="14.25"/>
  <sheetData>
    <row r="1" spans="1:13" ht="14.25">
      <c r="A1" s="391" t="s">
        <v>1197</v>
      </c>
      <c r="B1" s="355"/>
      <c r="C1" s="355"/>
      <c r="D1" s="355"/>
      <c r="E1" s="355"/>
      <c r="F1" s="355"/>
      <c r="G1" s="355"/>
      <c r="H1" s="355"/>
      <c r="I1" s="355"/>
      <c r="J1" s="392"/>
      <c r="K1" s="392"/>
      <c r="L1" s="392"/>
      <c r="M1" s="392"/>
    </row>
    <row r="2" spans="1:13" ht="24">
      <c r="A2" s="472" t="s">
        <v>1225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4.25">
      <c r="A3" s="355"/>
      <c r="B3" s="355"/>
      <c r="C3" s="355"/>
      <c r="D3" s="355"/>
      <c r="E3" s="355"/>
      <c r="F3" s="355"/>
      <c r="G3" s="355"/>
      <c r="H3" s="392"/>
      <c r="I3" s="392"/>
      <c r="J3" s="392"/>
      <c r="K3" s="392"/>
      <c r="L3" s="473" t="s">
        <v>593</v>
      </c>
      <c r="M3" s="473"/>
    </row>
    <row r="4" spans="1:13" ht="14.25">
      <c r="A4" s="356" t="s">
        <v>1138</v>
      </c>
      <c r="B4" s="356" t="s">
        <v>1139</v>
      </c>
      <c r="C4" s="356" t="s">
        <v>1198</v>
      </c>
      <c r="D4" s="356" t="s">
        <v>1199</v>
      </c>
      <c r="E4" s="356" t="s">
        <v>1200</v>
      </c>
      <c r="F4" s="356" t="s">
        <v>1201</v>
      </c>
      <c r="G4" s="356" t="s">
        <v>1202</v>
      </c>
      <c r="H4" s="356" t="s">
        <v>1203</v>
      </c>
      <c r="I4" s="356" t="s">
        <v>1204</v>
      </c>
      <c r="J4" s="356" t="s">
        <v>1205</v>
      </c>
      <c r="K4" s="356" t="s">
        <v>1206</v>
      </c>
      <c r="L4" s="356" t="s">
        <v>1207</v>
      </c>
      <c r="M4" s="356" t="s">
        <v>1208</v>
      </c>
    </row>
    <row r="5" spans="1:13" ht="14.25">
      <c r="A5" s="357" t="s">
        <v>1209</v>
      </c>
      <c r="B5" s="357">
        <f>SUM(C5:I5)</f>
        <v>2276</v>
      </c>
      <c r="C5" s="357">
        <f aca="true" t="shared" si="0" ref="C5:M5">SUM(C6:C10)</f>
        <v>437</v>
      </c>
      <c r="D5" s="357">
        <f t="shared" si="0"/>
        <v>353</v>
      </c>
      <c r="E5" s="357">
        <f t="shared" si="0"/>
        <v>592</v>
      </c>
      <c r="F5" s="357">
        <f t="shared" si="0"/>
        <v>128</v>
      </c>
      <c r="G5" s="357">
        <f t="shared" si="0"/>
        <v>441</v>
      </c>
      <c r="H5" s="357">
        <f t="shared" si="0"/>
        <v>325</v>
      </c>
      <c r="I5" s="357">
        <f t="shared" si="0"/>
        <v>0</v>
      </c>
      <c r="J5" s="357">
        <f t="shared" si="0"/>
        <v>0</v>
      </c>
      <c r="K5" s="357">
        <f t="shared" si="0"/>
        <v>0</v>
      </c>
      <c r="L5" s="357">
        <f t="shared" si="0"/>
        <v>0</v>
      </c>
      <c r="M5" s="357">
        <f t="shared" si="0"/>
        <v>0</v>
      </c>
    </row>
    <row r="6" spans="1:13" ht="14.25">
      <c r="A6" s="393" t="s">
        <v>1210</v>
      </c>
      <c r="B6" s="357">
        <f>SUM(C6:I6)</f>
        <v>1207</v>
      </c>
      <c r="C6" s="394">
        <v>204</v>
      </c>
      <c r="D6" s="394">
        <v>189</v>
      </c>
      <c r="E6" s="394">
        <v>299</v>
      </c>
      <c r="F6" s="394">
        <v>103</v>
      </c>
      <c r="G6" s="394">
        <v>202</v>
      </c>
      <c r="H6" s="394">
        <v>210</v>
      </c>
      <c r="I6" s="394"/>
      <c r="J6" s="394"/>
      <c r="K6" s="394"/>
      <c r="L6" s="394"/>
      <c r="M6" s="394"/>
    </row>
    <row r="7" spans="1:13" ht="14.25">
      <c r="A7" s="393" t="s">
        <v>1211</v>
      </c>
      <c r="B7" s="357">
        <f>SUM(C7:I7)</f>
        <v>57</v>
      </c>
      <c r="C7" s="394">
        <v>17</v>
      </c>
      <c r="D7" s="394">
        <v>7</v>
      </c>
      <c r="E7" s="394">
        <v>8</v>
      </c>
      <c r="F7" s="394">
        <v>4</v>
      </c>
      <c r="G7" s="394">
        <v>8</v>
      </c>
      <c r="H7" s="394">
        <v>13</v>
      </c>
      <c r="I7" s="394"/>
      <c r="J7" s="394"/>
      <c r="K7" s="394"/>
      <c r="L7" s="394"/>
      <c r="M7" s="394"/>
    </row>
    <row r="8" spans="1:13" ht="14.25">
      <c r="A8" s="393" t="s">
        <v>1212</v>
      </c>
      <c r="B8" s="357">
        <f>SUM(C8:I8)</f>
        <v>5</v>
      </c>
      <c r="C8" s="394">
        <v>0</v>
      </c>
      <c r="D8" s="394"/>
      <c r="E8" s="394">
        <v>1</v>
      </c>
      <c r="F8" s="394">
        <v>0</v>
      </c>
      <c r="G8" s="394">
        <v>3</v>
      </c>
      <c r="H8" s="394">
        <v>1</v>
      </c>
      <c r="I8" s="394"/>
      <c r="J8" s="394"/>
      <c r="K8" s="394"/>
      <c r="L8" s="394"/>
      <c r="M8" s="394"/>
    </row>
    <row r="9" spans="1:13" ht="14.25">
      <c r="A9" s="393" t="s">
        <v>1213</v>
      </c>
      <c r="B9" s="357">
        <f>C9+D9+E9+F9+G9+H9</f>
        <v>879</v>
      </c>
      <c r="C9" s="394">
        <v>186</v>
      </c>
      <c r="D9" s="394">
        <v>141</v>
      </c>
      <c r="E9" s="394">
        <v>232</v>
      </c>
      <c r="F9" s="394">
        <v>20</v>
      </c>
      <c r="G9" s="394">
        <v>213</v>
      </c>
      <c r="H9" s="394">
        <v>87</v>
      </c>
      <c r="I9" s="394"/>
      <c r="J9" s="394"/>
      <c r="K9" s="394"/>
      <c r="L9" s="394"/>
      <c r="M9" s="394"/>
    </row>
    <row r="10" spans="1:13" ht="14.25">
      <c r="A10" s="393" t="s">
        <v>1214</v>
      </c>
      <c r="B10" s="357">
        <f>C10+D10+E10+F10+G10+H10</f>
        <v>128</v>
      </c>
      <c r="C10" s="394">
        <v>30</v>
      </c>
      <c r="D10" s="394">
        <v>16</v>
      </c>
      <c r="E10" s="394">
        <v>52</v>
      </c>
      <c r="F10" s="394">
        <v>1</v>
      </c>
      <c r="G10" s="394">
        <v>15</v>
      </c>
      <c r="H10" s="394">
        <v>14</v>
      </c>
      <c r="I10" s="394"/>
      <c r="J10" s="394"/>
      <c r="K10" s="394"/>
      <c r="L10" s="394"/>
      <c r="M10" s="394"/>
    </row>
    <row r="11" spans="1:13" ht="14.25">
      <c r="A11" s="395" t="s">
        <v>1215</v>
      </c>
      <c r="B11" s="395">
        <f aca="true" t="shared" si="1" ref="B11:B18">SUM(C11:M11)</f>
        <v>13550</v>
      </c>
      <c r="C11" s="395">
        <f aca="true" t="shared" si="2" ref="C11:M11">SUM(C12:C17)</f>
        <v>1284</v>
      </c>
      <c r="D11" s="395">
        <f t="shared" si="2"/>
        <v>1188</v>
      </c>
      <c r="E11" s="395">
        <f t="shared" si="2"/>
        <v>1172</v>
      </c>
      <c r="F11" s="395">
        <f t="shared" si="2"/>
        <v>891</v>
      </c>
      <c r="G11" s="395">
        <f t="shared" si="2"/>
        <v>2176</v>
      </c>
      <c r="H11" s="395">
        <f t="shared" si="2"/>
        <v>2414</v>
      </c>
      <c r="I11" s="395">
        <f t="shared" si="2"/>
        <v>1090</v>
      </c>
      <c r="J11" s="395">
        <f t="shared" si="2"/>
        <v>1175</v>
      </c>
      <c r="K11" s="395">
        <f t="shared" si="2"/>
        <v>535</v>
      </c>
      <c r="L11" s="395">
        <f t="shared" si="2"/>
        <v>793</v>
      </c>
      <c r="M11" s="395">
        <f t="shared" si="2"/>
        <v>832</v>
      </c>
    </row>
    <row r="12" spans="1:13" ht="14.25">
      <c r="A12" s="396" t="s">
        <v>1216</v>
      </c>
      <c r="B12" s="395">
        <f t="shared" si="1"/>
        <v>6556</v>
      </c>
      <c r="C12" s="397">
        <f>62+488+25</f>
        <v>575</v>
      </c>
      <c r="D12" s="397">
        <f>113+446+13</f>
        <v>572</v>
      </c>
      <c r="E12" s="398">
        <f>111+459</f>
        <v>570</v>
      </c>
      <c r="F12" s="398">
        <f>78+170</f>
        <v>248</v>
      </c>
      <c r="G12" s="398">
        <f>152+407</f>
        <v>559</v>
      </c>
      <c r="H12" s="397">
        <f>89+679+60</f>
        <v>828</v>
      </c>
      <c r="I12" s="398">
        <v>898</v>
      </c>
      <c r="J12" s="397">
        <f>1002-150</f>
        <v>852</v>
      </c>
      <c r="K12" s="398">
        <v>315</v>
      </c>
      <c r="L12" s="398">
        <v>565</v>
      </c>
      <c r="M12" s="398">
        <v>574</v>
      </c>
    </row>
    <row r="13" spans="1:13" ht="14.25">
      <c r="A13" s="396" t="s">
        <v>1217</v>
      </c>
      <c r="B13" s="395">
        <f t="shared" si="1"/>
        <v>2956</v>
      </c>
      <c r="C13" s="397">
        <f>96+141+90-22</f>
        <v>305</v>
      </c>
      <c r="D13" s="398">
        <f>138+162</f>
        <v>300</v>
      </c>
      <c r="E13" s="398">
        <f>156+148</f>
        <v>304</v>
      </c>
      <c r="F13" s="398">
        <f>140+143</f>
        <v>283</v>
      </c>
      <c r="G13" s="397">
        <f>181+228+393-56</f>
        <v>746</v>
      </c>
      <c r="H13" s="398">
        <f>108+151+310</f>
        <v>569</v>
      </c>
      <c r="I13" s="398">
        <f>23+10</f>
        <v>33</v>
      </c>
      <c r="J13" s="398">
        <f>21+10+13</f>
        <v>44</v>
      </c>
      <c r="K13" s="398">
        <f>26+19+100</f>
        <v>145</v>
      </c>
      <c r="L13" s="398">
        <f>21+10+60</f>
        <v>91</v>
      </c>
      <c r="M13" s="398">
        <f>21+10+105</f>
        <v>136</v>
      </c>
    </row>
    <row r="14" spans="1:13" ht="14.25">
      <c r="A14" s="396" t="s">
        <v>1218</v>
      </c>
      <c r="B14" s="395">
        <f t="shared" si="1"/>
        <v>1053</v>
      </c>
      <c r="C14" s="398">
        <v>105</v>
      </c>
      <c r="D14" s="398"/>
      <c r="E14" s="398"/>
      <c r="F14" s="398">
        <v>14</v>
      </c>
      <c r="G14" s="398">
        <v>1</v>
      </c>
      <c r="H14" s="398">
        <v>638</v>
      </c>
      <c r="I14" s="398">
        <v>29</v>
      </c>
      <c r="J14" s="398">
        <v>184</v>
      </c>
      <c r="K14" s="398">
        <v>28</v>
      </c>
      <c r="L14" s="398">
        <v>30</v>
      </c>
      <c r="M14" s="398">
        <v>24</v>
      </c>
    </row>
    <row r="15" spans="1:13" ht="14.25">
      <c r="A15" s="396" t="s">
        <v>1219</v>
      </c>
      <c r="B15" s="395">
        <f t="shared" si="1"/>
        <v>1564</v>
      </c>
      <c r="C15" s="398">
        <f>136</f>
        <v>136</v>
      </c>
      <c r="D15" s="397">
        <f>139+30</f>
        <v>169</v>
      </c>
      <c r="E15" s="398">
        <v>112</v>
      </c>
      <c r="F15" s="398">
        <v>116</v>
      </c>
      <c r="G15" s="397">
        <f>169+407+90</f>
        <v>666</v>
      </c>
      <c r="H15" s="398">
        <f>153+58</f>
        <v>211</v>
      </c>
      <c r="I15" s="398">
        <v>36</v>
      </c>
      <c r="J15" s="398">
        <v>33</v>
      </c>
      <c r="K15" s="398">
        <v>30</v>
      </c>
      <c r="L15" s="398">
        <v>29</v>
      </c>
      <c r="M15" s="398">
        <v>26</v>
      </c>
    </row>
    <row r="16" spans="1:13" ht="14.25">
      <c r="A16" s="396" t="s">
        <v>1220</v>
      </c>
      <c r="B16" s="395">
        <f t="shared" si="1"/>
        <v>456</v>
      </c>
      <c r="C16" s="398">
        <v>24</v>
      </c>
      <c r="D16" s="398">
        <v>79</v>
      </c>
      <c r="E16" s="398">
        <v>102</v>
      </c>
      <c r="F16" s="398">
        <v>67</v>
      </c>
      <c r="G16" s="398">
        <v>89</v>
      </c>
      <c r="H16" s="398">
        <v>95</v>
      </c>
      <c r="I16" s="398"/>
      <c r="J16" s="398"/>
      <c r="K16" s="398"/>
      <c r="L16" s="398"/>
      <c r="M16" s="398"/>
    </row>
    <row r="17" spans="1:13" ht="14.25">
      <c r="A17" s="396" t="s">
        <v>1221</v>
      </c>
      <c r="B17" s="395">
        <f t="shared" si="1"/>
        <v>965</v>
      </c>
      <c r="C17" s="397">
        <f>39+20+80</f>
        <v>139</v>
      </c>
      <c r="D17" s="398">
        <f>46+22</f>
        <v>68</v>
      </c>
      <c r="E17" s="398">
        <f>52+32</f>
        <v>84</v>
      </c>
      <c r="F17" s="398">
        <f>58+25+80</f>
        <v>163</v>
      </c>
      <c r="G17" s="398">
        <f>79+36</f>
        <v>115</v>
      </c>
      <c r="H17" s="398">
        <f>51+22</f>
        <v>73</v>
      </c>
      <c r="I17" s="397">
        <f>4+90</f>
        <v>94</v>
      </c>
      <c r="J17" s="397">
        <f>2+60</f>
        <v>62</v>
      </c>
      <c r="K17" s="398">
        <v>17</v>
      </c>
      <c r="L17" s="397">
        <f>14+4+60</f>
        <v>78</v>
      </c>
      <c r="M17" s="397">
        <f>2+70</f>
        <v>72</v>
      </c>
    </row>
    <row r="18" spans="1:13" ht="14.25">
      <c r="A18" s="357" t="s">
        <v>1222</v>
      </c>
      <c r="B18" s="357">
        <f t="shared" si="1"/>
        <v>2352</v>
      </c>
      <c r="C18" s="399">
        <f>347+33</f>
        <v>380</v>
      </c>
      <c r="D18" s="399">
        <f>357-45</f>
        <v>312</v>
      </c>
      <c r="E18" s="357">
        <v>302</v>
      </c>
      <c r="F18" s="399">
        <f>394+50</f>
        <v>444</v>
      </c>
      <c r="G18" s="357">
        <v>560</v>
      </c>
      <c r="H18" s="357">
        <v>59</v>
      </c>
      <c r="I18" s="357">
        <v>24</v>
      </c>
      <c r="J18" s="399">
        <f>141+19</f>
        <v>160</v>
      </c>
      <c r="K18" s="357">
        <v>46</v>
      </c>
      <c r="L18" s="357">
        <v>24</v>
      </c>
      <c r="M18" s="357">
        <v>41</v>
      </c>
    </row>
    <row r="19" spans="1:13" ht="14.25">
      <c r="A19" s="356" t="s">
        <v>597</v>
      </c>
      <c r="B19" s="357">
        <f>SUM(B5,B11,B18)</f>
        <v>18178</v>
      </c>
      <c r="C19" s="357">
        <f aca="true" t="shared" si="3" ref="C19:M19">SUM(C5,C11,C18)</f>
        <v>2101</v>
      </c>
      <c r="D19" s="357">
        <f t="shared" si="3"/>
        <v>1853</v>
      </c>
      <c r="E19" s="357">
        <f t="shared" si="3"/>
        <v>2066</v>
      </c>
      <c r="F19" s="357">
        <f t="shared" si="3"/>
        <v>1463</v>
      </c>
      <c r="G19" s="357">
        <f t="shared" si="3"/>
        <v>3177</v>
      </c>
      <c r="H19" s="357">
        <f t="shared" si="3"/>
        <v>2798</v>
      </c>
      <c r="I19" s="357">
        <f t="shared" si="3"/>
        <v>1114</v>
      </c>
      <c r="J19" s="357">
        <f t="shared" si="3"/>
        <v>1335</v>
      </c>
      <c r="K19" s="357">
        <f t="shared" si="3"/>
        <v>581</v>
      </c>
      <c r="L19" s="357">
        <f t="shared" si="3"/>
        <v>817</v>
      </c>
      <c r="M19" s="357">
        <f t="shared" si="3"/>
        <v>873</v>
      </c>
    </row>
    <row r="20" spans="1:13" ht="21">
      <c r="A20" s="474" t="s">
        <v>1223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</row>
    <row r="21" spans="1:13" ht="209.25" customHeight="1">
      <c r="A21" s="506" t="s">
        <v>1224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</row>
  </sheetData>
  <sheetProtection/>
  <mergeCells count="4">
    <mergeCell ref="A2:M2"/>
    <mergeCell ref="L3:M3"/>
    <mergeCell ref="A20:M20"/>
    <mergeCell ref="A21:M2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18" sqref="K18"/>
    </sheetView>
  </sheetViews>
  <sheetFormatPr defaultColWidth="9.00390625" defaultRowHeight="14.25"/>
  <sheetData>
    <row r="1" spans="1:13" ht="14.25">
      <c r="A1" s="391" t="s">
        <v>1226</v>
      </c>
      <c r="B1" s="355"/>
      <c r="C1" s="355"/>
      <c r="D1" s="355"/>
      <c r="E1" s="355"/>
      <c r="F1" s="355"/>
      <c r="G1" s="355"/>
      <c r="H1" s="355"/>
      <c r="I1" s="355"/>
      <c r="J1" s="392"/>
      <c r="K1" s="392"/>
      <c r="L1" s="392"/>
      <c r="M1" s="392"/>
    </row>
    <row r="2" spans="1:13" ht="24">
      <c r="A2" s="472" t="s">
        <v>1241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4.25">
      <c r="A3" s="355"/>
      <c r="B3" s="355"/>
      <c r="C3" s="355"/>
      <c r="D3" s="355"/>
      <c r="E3" s="355"/>
      <c r="F3" s="355"/>
      <c r="G3" s="355"/>
      <c r="H3" s="392"/>
      <c r="I3" s="392"/>
      <c r="J3" s="392"/>
      <c r="K3" s="392"/>
      <c r="L3" s="473" t="s">
        <v>593</v>
      </c>
      <c r="M3" s="473"/>
    </row>
    <row r="4" spans="1:13" ht="14.25">
      <c r="A4" s="356" t="s">
        <v>1138</v>
      </c>
      <c r="B4" s="356" t="s">
        <v>1139</v>
      </c>
      <c r="C4" s="356" t="s">
        <v>1227</v>
      </c>
      <c r="D4" s="356" t="s">
        <v>1228</v>
      </c>
      <c r="E4" s="356" t="s">
        <v>1229</v>
      </c>
      <c r="F4" s="356" t="s">
        <v>1230</v>
      </c>
      <c r="G4" s="356" t="s">
        <v>1231</v>
      </c>
      <c r="H4" s="356" t="s">
        <v>1232</v>
      </c>
      <c r="I4" s="356" t="s">
        <v>1233</v>
      </c>
      <c r="J4" s="356" t="s">
        <v>1234</v>
      </c>
      <c r="K4" s="356" t="s">
        <v>1235</v>
      </c>
      <c r="L4" s="356" t="s">
        <v>1236</v>
      </c>
      <c r="M4" s="356" t="s">
        <v>1237</v>
      </c>
    </row>
    <row r="5" spans="1:13" ht="14.25">
      <c r="A5" s="357" t="s">
        <v>1238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14.25">
      <c r="A6" s="393" t="s">
        <v>1239</v>
      </c>
      <c r="B6" s="40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</row>
    <row r="7" spans="1:13" ht="14.25">
      <c r="A7" s="356" t="s">
        <v>597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ht="55.5" customHeight="1">
      <c r="A8" s="507" t="s">
        <v>1240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</row>
  </sheetData>
  <sheetProtection/>
  <mergeCells count="3">
    <mergeCell ref="A2:M2"/>
    <mergeCell ref="L3:M3"/>
    <mergeCell ref="A8:M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L25" sqref="L25"/>
    </sheetView>
  </sheetViews>
  <sheetFormatPr defaultColWidth="9.00390625" defaultRowHeight="14.25"/>
  <cols>
    <col min="1" max="1" width="23.00390625" style="0" customWidth="1"/>
    <col min="8" max="8" width="13.25390625" style="0" customWidth="1"/>
    <col min="9" max="9" width="16.875" style="0" customWidth="1"/>
    <col min="10" max="10" width="16.375" style="0" customWidth="1"/>
    <col min="11" max="11" width="13.50390625" style="0" customWidth="1"/>
    <col min="12" max="12" width="12.50390625" style="0" customWidth="1"/>
    <col min="13" max="13" width="14.625" style="0" customWidth="1"/>
  </cols>
  <sheetData>
    <row r="2" spans="1:9" ht="21">
      <c r="A2" s="508" t="s">
        <v>1152</v>
      </c>
      <c r="B2" s="509"/>
      <c r="C2" s="509"/>
      <c r="D2" s="509"/>
      <c r="E2" s="509"/>
      <c r="F2" s="509"/>
      <c r="G2" s="509"/>
      <c r="H2" s="509"/>
      <c r="I2" s="509"/>
    </row>
    <row r="3" spans="1:13" ht="14.25">
      <c r="A3" s="355"/>
      <c r="B3" s="355"/>
      <c r="C3" s="355"/>
      <c r="D3" s="355"/>
      <c r="E3" s="355"/>
      <c r="F3" s="355"/>
      <c r="G3" s="355"/>
      <c r="M3" s="358" t="s">
        <v>593</v>
      </c>
    </row>
    <row r="4" spans="1:13" ht="14.25">
      <c r="A4" s="356" t="s">
        <v>1138</v>
      </c>
      <c r="B4" s="356" t="s">
        <v>1139</v>
      </c>
      <c r="C4" s="356" t="s">
        <v>1140</v>
      </c>
      <c r="D4" s="356" t="s">
        <v>1141</v>
      </c>
      <c r="E4" s="356" t="s">
        <v>1142</v>
      </c>
      <c r="F4" s="356" t="s">
        <v>1143</v>
      </c>
      <c r="G4" s="356" t="s">
        <v>1144</v>
      </c>
      <c r="H4" s="356" t="s">
        <v>1145</v>
      </c>
      <c r="I4" s="356" t="s">
        <v>1146</v>
      </c>
      <c r="J4" s="356" t="s">
        <v>1147</v>
      </c>
      <c r="K4" s="356" t="s">
        <v>1148</v>
      </c>
      <c r="L4" s="356" t="s">
        <v>1149</v>
      </c>
      <c r="M4" s="356" t="s">
        <v>1150</v>
      </c>
    </row>
    <row r="5" spans="1:13" ht="14.25">
      <c r="A5" s="357" t="s">
        <v>1151</v>
      </c>
      <c r="B5" s="357">
        <f>SUM(C5:I5)</f>
        <v>0</v>
      </c>
      <c r="C5" s="357">
        <v>0</v>
      </c>
      <c r="D5" s="357">
        <v>0</v>
      </c>
      <c r="E5" s="357">
        <v>0</v>
      </c>
      <c r="F5" s="357">
        <v>0</v>
      </c>
      <c r="G5" s="357">
        <v>0</v>
      </c>
      <c r="H5" s="357">
        <v>0</v>
      </c>
      <c r="I5" s="357">
        <v>0</v>
      </c>
      <c r="J5" s="357">
        <v>0</v>
      </c>
      <c r="K5" s="357">
        <v>0</v>
      </c>
      <c r="L5" s="357">
        <v>0</v>
      </c>
      <c r="M5" s="357">
        <v>0</v>
      </c>
    </row>
    <row r="6" spans="1:13" ht="14.25">
      <c r="A6" s="356" t="s">
        <v>597</v>
      </c>
      <c r="B6" s="357">
        <f>SUM(C6:I6)</f>
        <v>0</v>
      </c>
      <c r="C6" s="357">
        <f aca="true" t="shared" si="0" ref="C6:M6">SUM(D6:J6)</f>
        <v>0</v>
      </c>
      <c r="D6" s="357">
        <f t="shared" si="0"/>
        <v>0</v>
      </c>
      <c r="E6" s="357">
        <f t="shared" si="0"/>
        <v>0</v>
      </c>
      <c r="F6" s="357">
        <f t="shared" si="0"/>
        <v>0</v>
      </c>
      <c r="G6" s="357">
        <f t="shared" si="0"/>
        <v>0</v>
      </c>
      <c r="H6" s="357">
        <f t="shared" si="0"/>
        <v>0</v>
      </c>
      <c r="I6" s="357">
        <f t="shared" si="0"/>
        <v>0</v>
      </c>
      <c r="J6" s="357">
        <f t="shared" si="0"/>
        <v>0</v>
      </c>
      <c r="K6" s="357">
        <f t="shared" si="0"/>
        <v>0</v>
      </c>
      <c r="L6" s="357">
        <f t="shared" si="0"/>
        <v>0</v>
      </c>
      <c r="M6" s="357">
        <f t="shared" si="0"/>
        <v>0</v>
      </c>
    </row>
    <row r="8" spans="1:13" ht="36" customHeight="1">
      <c r="A8" s="510" t="s">
        <v>1153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</row>
  </sheetData>
  <sheetProtection/>
  <mergeCells count="2">
    <mergeCell ref="A2:I2"/>
    <mergeCell ref="A8:M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36.00390625" style="0" customWidth="1"/>
    <col min="6" max="6" width="34.125" style="0" customWidth="1"/>
  </cols>
  <sheetData>
    <row r="1" spans="1:6" ht="15.75">
      <c r="A1" s="383"/>
      <c r="B1" s="374"/>
      <c r="C1" s="374"/>
      <c r="D1" s="374"/>
      <c r="E1" s="374"/>
      <c r="F1" s="374"/>
    </row>
    <row r="2" spans="1:6" ht="28.5">
      <c r="A2" s="441" t="s">
        <v>1415</v>
      </c>
      <c r="B2" s="441"/>
      <c r="C2" s="441"/>
      <c r="D2" s="441"/>
      <c r="E2" s="441"/>
      <c r="F2" s="441"/>
    </row>
    <row r="3" spans="1:6" ht="15.75">
      <c r="A3" s="374"/>
      <c r="B3" s="374"/>
      <c r="C3" s="511"/>
      <c r="D3" s="72"/>
      <c r="E3" s="374"/>
      <c r="F3" s="439"/>
    </row>
    <row r="4" spans="1:6" ht="14.25">
      <c r="A4" s="455" t="s">
        <v>1403</v>
      </c>
      <c r="B4" s="468" t="s">
        <v>1412</v>
      </c>
      <c r="C4" s="465" t="s">
        <v>1405</v>
      </c>
      <c r="D4" s="455" t="s">
        <v>1406</v>
      </c>
      <c r="E4" s="468" t="s">
        <v>1412</v>
      </c>
      <c r="F4" s="465" t="s">
        <v>1405</v>
      </c>
    </row>
    <row r="5" spans="1:6" ht="14.25">
      <c r="A5" s="455"/>
      <c r="B5" s="468"/>
      <c r="C5" s="452"/>
      <c r="D5" s="455"/>
      <c r="E5" s="468"/>
      <c r="F5" s="465"/>
    </row>
    <row r="6" spans="1:6" ht="24">
      <c r="A6" s="512" t="s">
        <v>1413</v>
      </c>
      <c r="B6" s="77"/>
      <c r="C6" s="78"/>
      <c r="D6" s="513" t="s">
        <v>1414</v>
      </c>
      <c r="E6" s="80"/>
      <c r="F6" s="81"/>
    </row>
    <row r="7" spans="1:6" ht="14.25">
      <c r="A7" s="82"/>
      <c r="B7" s="83"/>
      <c r="C7" s="84"/>
      <c r="D7" s="85"/>
      <c r="E7" s="80"/>
      <c r="F7" s="81"/>
    </row>
    <row r="8" spans="1:6" ht="14.25">
      <c r="A8" s="82"/>
      <c r="B8" s="77"/>
      <c r="C8" s="84"/>
      <c r="D8" s="85"/>
      <c r="E8" s="80"/>
      <c r="F8" s="86"/>
    </row>
    <row r="9" spans="1:6" ht="14.25">
      <c r="A9" s="82"/>
      <c r="B9" s="87"/>
      <c r="C9" s="84"/>
      <c r="D9" s="85"/>
      <c r="E9" s="88"/>
      <c r="F9" s="86"/>
    </row>
    <row r="10" spans="1:6" ht="14.25">
      <c r="A10" s="76"/>
      <c r="B10" s="87"/>
      <c r="C10" s="84"/>
      <c r="D10" s="85"/>
      <c r="E10" s="88"/>
      <c r="F10" s="86"/>
    </row>
    <row r="11" spans="1:6" ht="14.25">
      <c r="A11" s="82"/>
      <c r="B11" s="87"/>
      <c r="C11" s="84"/>
      <c r="D11" s="85"/>
      <c r="E11" s="88"/>
      <c r="F11" s="86"/>
    </row>
    <row r="12" spans="1:6" ht="14.25">
      <c r="A12" s="84"/>
      <c r="B12" s="77"/>
      <c r="C12" s="84"/>
      <c r="D12" s="84"/>
      <c r="E12" s="80"/>
      <c r="F12" s="86"/>
    </row>
    <row r="13" spans="1:6" ht="14.25">
      <c r="A13" s="91"/>
      <c r="B13" s="87"/>
      <c r="C13" s="84"/>
      <c r="D13" s="90"/>
      <c r="E13" s="80"/>
      <c r="F13" s="86"/>
    </row>
    <row r="14" spans="1:6" ht="14.25">
      <c r="A14" s="91"/>
      <c r="B14" s="87"/>
      <c r="C14" s="84"/>
      <c r="D14" s="85"/>
      <c r="E14" s="80"/>
      <c r="F14" s="86"/>
    </row>
    <row r="15" spans="1:6" ht="14.25">
      <c r="A15" s="92"/>
      <c r="B15" s="93"/>
      <c r="C15" s="92"/>
      <c r="D15" s="92"/>
      <c r="E15" s="94"/>
      <c r="F15" s="95"/>
    </row>
    <row r="16" spans="1:6" ht="14.25">
      <c r="A16" s="515"/>
      <c r="B16" s="515"/>
      <c r="C16" s="515"/>
      <c r="D16" s="515"/>
      <c r="E16" s="515"/>
      <c r="F16" s="515"/>
    </row>
  </sheetData>
  <sheetProtection/>
  <mergeCells count="8">
    <mergeCell ref="A16:F16"/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3"/>
  <sheetViews>
    <sheetView view="pageBreakPreview" zoomScale="115" zoomScaleSheetLayoutView="115" zoomScalePageLayoutView="0" workbookViewId="0" topLeftCell="A1">
      <pane xSplit="1" ySplit="5" topLeftCell="B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J15" sqref="J15"/>
    </sheetView>
  </sheetViews>
  <sheetFormatPr defaultColWidth="8.625" defaultRowHeight="14.25"/>
  <cols>
    <col min="1" max="1" width="21.75390625" style="69" customWidth="1"/>
    <col min="2" max="2" width="8.00390625" style="69" customWidth="1"/>
    <col min="3" max="3" width="8.50390625" style="69" customWidth="1"/>
    <col min="4" max="4" width="8.125" style="69" customWidth="1"/>
    <col min="5" max="5" width="8.25390625" style="69" customWidth="1"/>
    <col min="6" max="6" width="8.125" style="69" customWidth="1"/>
    <col min="7" max="7" width="21.75390625" style="69" customWidth="1"/>
    <col min="8" max="32" width="9.00390625" style="69" bestFit="1" customWidth="1"/>
    <col min="33" max="16384" width="8.625" style="69" customWidth="1"/>
  </cols>
  <sheetData>
    <row r="1" spans="1:2" ht="18.75" customHeight="1">
      <c r="A1" s="71"/>
      <c r="B1" s="71"/>
    </row>
    <row r="2" spans="1:7" ht="29.25" customHeight="1">
      <c r="A2" s="441" t="s">
        <v>1176</v>
      </c>
      <c r="B2" s="441"/>
      <c r="C2" s="441"/>
      <c r="D2" s="441"/>
      <c r="E2" s="441"/>
      <c r="F2" s="441"/>
      <c r="G2" s="441"/>
    </row>
    <row r="3" spans="1:7" ht="15.75" customHeight="1">
      <c r="A3" s="197"/>
      <c r="B3" s="197"/>
      <c r="C3" s="197"/>
      <c r="F3" s="278"/>
      <c r="G3" s="26" t="s">
        <v>0</v>
      </c>
    </row>
    <row r="4" spans="1:7" ht="24.75" customHeight="1">
      <c r="A4" s="455" t="s">
        <v>31</v>
      </c>
      <c r="B4" s="456" t="s">
        <v>60</v>
      </c>
      <c r="C4" s="448" t="s">
        <v>63</v>
      </c>
      <c r="D4" s="454" t="s">
        <v>4</v>
      </c>
      <c r="E4" s="454"/>
      <c r="F4" s="454"/>
      <c r="G4" s="452" t="s">
        <v>34</v>
      </c>
    </row>
    <row r="5" spans="1:7" ht="34.5" customHeight="1">
      <c r="A5" s="455"/>
      <c r="B5" s="456"/>
      <c r="C5" s="457"/>
      <c r="D5" s="161" t="s">
        <v>6</v>
      </c>
      <c r="E5" s="279" t="s">
        <v>64</v>
      </c>
      <c r="F5" s="234" t="s">
        <v>36</v>
      </c>
      <c r="G5" s="458"/>
    </row>
    <row r="6" spans="1:7" ht="22.5" customHeight="1">
      <c r="A6" s="162" t="s">
        <v>37</v>
      </c>
      <c r="B6" s="280">
        <v>22569</v>
      </c>
      <c r="C6" s="163">
        <v>22448</v>
      </c>
      <c r="D6" s="164">
        <v>22257</v>
      </c>
      <c r="E6" s="129">
        <f>D6/C6*100</f>
        <v>99.1491446899501</v>
      </c>
      <c r="F6" s="281">
        <f aca="true" t="shared" si="0" ref="F6:F28">(D6-B6)/B6*100</f>
        <v>-1.382427223182241</v>
      </c>
      <c r="G6" s="282"/>
    </row>
    <row r="7" spans="1:7" ht="22.5" customHeight="1">
      <c r="A7" s="167" t="s">
        <v>38</v>
      </c>
      <c r="B7" s="283">
        <v>155</v>
      </c>
      <c r="C7" s="168">
        <v>115</v>
      </c>
      <c r="D7" s="169">
        <v>157</v>
      </c>
      <c r="E7" s="133">
        <f aca="true" t="shared" si="1" ref="E7:E28">D7/C7*100</f>
        <v>136.52173913043478</v>
      </c>
      <c r="F7" s="120">
        <f t="shared" si="0"/>
        <v>1.2903225806451613</v>
      </c>
      <c r="G7" s="284"/>
    </row>
    <row r="8" spans="1:7" ht="22.5" customHeight="1">
      <c r="A8" s="167" t="s">
        <v>39</v>
      </c>
      <c r="B8" s="283">
        <v>15977</v>
      </c>
      <c r="C8" s="168">
        <v>17183</v>
      </c>
      <c r="D8" s="169">
        <v>18302</v>
      </c>
      <c r="E8" s="133">
        <f t="shared" si="1"/>
        <v>106.51225048012572</v>
      </c>
      <c r="F8" s="120">
        <f t="shared" si="0"/>
        <v>14.552168742567439</v>
      </c>
      <c r="G8" s="285"/>
    </row>
    <row r="9" spans="1:7" ht="22.5" customHeight="1">
      <c r="A9" s="167" t="s">
        <v>40</v>
      </c>
      <c r="B9" s="283">
        <v>71159</v>
      </c>
      <c r="C9" s="168">
        <v>72707</v>
      </c>
      <c r="D9" s="169">
        <v>76415</v>
      </c>
      <c r="E9" s="133">
        <f t="shared" si="1"/>
        <v>105.09992160314687</v>
      </c>
      <c r="F9" s="120">
        <f t="shared" si="0"/>
        <v>7.386275804887646</v>
      </c>
      <c r="G9" s="284"/>
    </row>
    <row r="10" spans="1:7" ht="28.5" customHeight="1">
      <c r="A10" s="167" t="s">
        <v>41</v>
      </c>
      <c r="B10" s="283">
        <v>1958</v>
      </c>
      <c r="C10" s="168">
        <v>1129</v>
      </c>
      <c r="D10" s="169">
        <v>1784</v>
      </c>
      <c r="E10" s="133">
        <f t="shared" si="1"/>
        <v>158.01594331266608</v>
      </c>
      <c r="F10" s="120">
        <f t="shared" si="0"/>
        <v>-8.88661899897855</v>
      </c>
      <c r="G10" s="286" t="s">
        <v>65</v>
      </c>
    </row>
    <row r="11" spans="1:7" ht="27.75" customHeight="1">
      <c r="A11" s="167" t="s">
        <v>42</v>
      </c>
      <c r="B11" s="283">
        <v>1700</v>
      </c>
      <c r="C11" s="168">
        <v>2365</v>
      </c>
      <c r="D11" s="169">
        <v>2349</v>
      </c>
      <c r="E11" s="133">
        <f t="shared" si="1"/>
        <v>99.32346723044397</v>
      </c>
      <c r="F11" s="120">
        <f t="shared" si="0"/>
        <v>38.1764705882353</v>
      </c>
      <c r="G11" s="286" t="s">
        <v>66</v>
      </c>
    </row>
    <row r="12" spans="1:7" ht="22.5" customHeight="1">
      <c r="A12" s="167" t="s">
        <v>43</v>
      </c>
      <c r="B12" s="283">
        <v>54171</v>
      </c>
      <c r="C12" s="168">
        <v>58193</v>
      </c>
      <c r="D12" s="169">
        <v>57565</v>
      </c>
      <c r="E12" s="133">
        <f t="shared" si="1"/>
        <v>98.92083240252263</v>
      </c>
      <c r="F12" s="120">
        <f t="shared" si="0"/>
        <v>6.2653449262520535</v>
      </c>
      <c r="G12" s="287"/>
    </row>
    <row r="13" spans="1:7" ht="27" customHeight="1">
      <c r="A13" s="167" t="s">
        <v>44</v>
      </c>
      <c r="B13" s="283">
        <v>34198</v>
      </c>
      <c r="C13" s="168">
        <v>26007</v>
      </c>
      <c r="D13" s="169">
        <v>26032</v>
      </c>
      <c r="E13" s="133">
        <f t="shared" si="1"/>
        <v>100.09612796554774</v>
      </c>
      <c r="F13" s="120">
        <f t="shared" si="0"/>
        <v>-23.878589391192467</v>
      </c>
      <c r="G13" s="286" t="s">
        <v>67</v>
      </c>
    </row>
    <row r="14" spans="1:7" ht="22.5" customHeight="1">
      <c r="A14" s="167" t="s">
        <v>45</v>
      </c>
      <c r="B14" s="283">
        <v>5225</v>
      </c>
      <c r="C14" s="168">
        <v>4004</v>
      </c>
      <c r="D14" s="169">
        <v>3926</v>
      </c>
      <c r="E14" s="133">
        <f t="shared" si="1"/>
        <v>98.05194805194806</v>
      </c>
      <c r="F14" s="120">
        <f t="shared" si="0"/>
        <v>-24.861244019138756</v>
      </c>
      <c r="G14" s="286"/>
    </row>
    <row r="15" spans="1:7" ht="30.75" customHeight="1">
      <c r="A15" s="167" t="s">
        <v>46</v>
      </c>
      <c r="B15" s="283">
        <v>6932</v>
      </c>
      <c r="C15" s="168">
        <v>5508</v>
      </c>
      <c r="D15" s="169">
        <v>8150</v>
      </c>
      <c r="E15" s="133">
        <f t="shared" si="1"/>
        <v>147.9665940450254</v>
      </c>
      <c r="F15" s="120">
        <f t="shared" si="0"/>
        <v>17.57068667051356</v>
      </c>
      <c r="G15" s="286" t="s">
        <v>68</v>
      </c>
    </row>
    <row r="16" spans="1:7" ht="24">
      <c r="A16" s="167" t="s">
        <v>47</v>
      </c>
      <c r="B16" s="283">
        <v>15998</v>
      </c>
      <c r="C16" s="168">
        <v>14157</v>
      </c>
      <c r="D16" s="169">
        <v>17386</v>
      </c>
      <c r="E16" s="133">
        <f t="shared" si="1"/>
        <v>122.80850462668644</v>
      </c>
      <c r="F16" s="120">
        <f t="shared" si="0"/>
        <v>8.676084510563822</v>
      </c>
      <c r="G16" s="286" t="s">
        <v>69</v>
      </c>
    </row>
    <row r="17" spans="1:7" ht="22.5" customHeight="1">
      <c r="A17" s="167" t="s">
        <v>48</v>
      </c>
      <c r="B17" s="283">
        <v>3554</v>
      </c>
      <c r="C17" s="168">
        <v>3696</v>
      </c>
      <c r="D17" s="169">
        <v>3818</v>
      </c>
      <c r="E17" s="133">
        <f t="shared" si="1"/>
        <v>103.3008658008658</v>
      </c>
      <c r="F17" s="120">
        <f t="shared" si="0"/>
        <v>7.42824985931345</v>
      </c>
      <c r="G17" s="287"/>
    </row>
    <row r="18" spans="1:7" ht="24">
      <c r="A18" s="199" t="s">
        <v>49</v>
      </c>
      <c r="B18" s="283">
        <v>3236</v>
      </c>
      <c r="C18" s="168">
        <v>1268</v>
      </c>
      <c r="D18" s="169">
        <v>1281</v>
      </c>
      <c r="E18" s="133">
        <f t="shared" si="1"/>
        <v>101.02523659305993</v>
      </c>
      <c r="F18" s="120">
        <f t="shared" si="0"/>
        <v>-60.41409147095179</v>
      </c>
      <c r="G18" s="286" t="s">
        <v>70</v>
      </c>
    </row>
    <row r="19" spans="1:7" ht="22.5" customHeight="1">
      <c r="A19" s="199" t="s">
        <v>50</v>
      </c>
      <c r="B19" s="283">
        <v>738</v>
      </c>
      <c r="C19" s="168">
        <v>549</v>
      </c>
      <c r="D19" s="169">
        <v>552</v>
      </c>
      <c r="E19" s="133">
        <f t="shared" si="1"/>
        <v>100.5464480874317</v>
      </c>
      <c r="F19" s="120">
        <f t="shared" si="0"/>
        <v>-25.203252032520325</v>
      </c>
      <c r="G19" s="288"/>
    </row>
    <row r="20" spans="1:7" ht="28.5" customHeight="1">
      <c r="A20" s="199" t="s">
        <v>51</v>
      </c>
      <c r="B20" s="283">
        <v>574</v>
      </c>
      <c r="C20" s="168">
        <v>184</v>
      </c>
      <c r="D20" s="169">
        <v>167</v>
      </c>
      <c r="E20" s="133">
        <f t="shared" si="1"/>
        <v>90.76086956521739</v>
      </c>
      <c r="F20" s="120">
        <f t="shared" si="0"/>
        <v>-70.90592334494772</v>
      </c>
      <c r="G20" s="286" t="s">
        <v>71</v>
      </c>
    </row>
    <row r="21" spans="1:7" ht="22.5" customHeight="1">
      <c r="A21" s="199" t="s">
        <v>52</v>
      </c>
      <c r="B21" s="283">
        <v>370</v>
      </c>
      <c r="C21" s="168">
        <v>370</v>
      </c>
      <c r="D21" s="169">
        <v>374</v>
      </c>
      <c r="E21" s="133">
        <f t="shared" si="1"/>
        <v>101.08108108108107</v>
      </c>
      <c r="F21" s="120">
        <f t="shared" si="0"/>
        <v>1.0810810810810811</v>
      </c>
      <c r="G21" s="287"/>
    </row>
    <row r="22" spans="1:7" ht="39" customHeight="1">
      <c r="A22" s="199" t="s">
        <v>53</v>
      </c>
      <c r="B22" s="283">
        <v>1452</v>
      </c>
      <c r="C22" s="168">
        <v>850</v>
      </c>
      <c r="D22" s="169">
        <v>1191</v>
      </c>
      <c r="E22" s="133">
        <f t="shared" si="1"/>
        <v>140.11764705882354</v>
      </c>
      <c r="F22" s="120">
        <f t="shared" si="0"/>
        <v>-17.97520661157025</v>
      </c>
      <c r="G22" s="286" t="s">
        <v>72</v>
      </c>
    </row>
    <row r="23" spans="1:7" ht="27" customHeight="1">
      <c r="A23" s="199" t="s">
        <v>54</v>
      </c>
      <c r="B23" s="283">
        <v>11249</v>
      </c>
      <c r="C23" s="168">
        <v>9467</v>
      </c>
      <c r="D23" s="169">
        <v>12340</v>
      </c>
      <c r="E23" s="133">
        <f t="shared" si="1"/>
        <v>130.34752297454315</v>
      </c>
      <c r="F23" s="120">
        <f t="shared" si="0"/>
        <v>9.698639879100364</v>
      </c>
      <c r="G23" s="286" t="s">
        <v>73</v>
      </c>
    </row>
    <row r="24" spans="1:7" ht="30.75" customHeight="1">
      <c r="A24" s="199" t="s">
        <v>55</v>
      </c>
      <c r="B24" s="283">
        <v>281</v>
      </c>
      <c r="C24" s="168">
        <v>1049</v>
      </c>
      <c r="D24" s="169">
        <v>1160</v>
      </c>
      <c r="E24" s="133">
        <f t="shared" si="1"/>
        <v>110.5815061963775</v>
      </c>
      <c r="F24" s="120">
        <f t="shared" si="0"/>
        <v>312.8113879003559</v>
      </c>
      <c r="G24" s="286" t="s">
        <v>74</v>
      </c>
    </row>
    <row r="25" spans="1:7" ht="22.5" customHeight="1">
      <c r="A25" s="199" t="s">
        <v>56</v>
      </c>
      <c r="B25" s="283">
        <v>2042</v>
      </c>
      <c r="C25" s="168">
        <v>1897</v>
      </c>
      <c r="D25" s="169">
        <v>1912</v>
      </c>
      <c r="E25" s="133">
        <f t="shared" si="1"/>
        <v>100.79072219293622</v>
      </c>
      <c r="F25" s="120">
        <f t="shared" si="0"/>
        <v>-6.366307541625857</v>
      </c>
      <c r="G25" s="289"/>
    </row>
    <row r="26" spans="1:7" ht="22.5" customHeight="1">
      <c r="A26" s="199" t="s">
        <v>75</v>
      </c>
      <c r="B26" s="283">
        <v>13750</v>
      </c>
      <c r="C26" s="168">
        <v>14066</v>
      </c>
      <c r="D26" s="169">
        <v>14066</v>
      </c>
      <c r="E26" s="133">
        <f t="shared" si="1"/>
        <v>100</v>
      </c>
      <c r="F26" s="120">
        <f t="shared" si="0"/>
        <v>2.2981818181818183</v>
      </c>
      <c r="G26" s="284"/>
    </row>
    <row r="27" spans="1:7" ht="22.5" customHeight="1">
      <c r="A27" s="199" t="s">
        <v>76</v>
      </c>
      <c r="B27" s="283">
        <v>240</v>
      </c>
      <c r="C27" s="168"/>
      <c r="D27" s="290"/>
      <c r="E27" s="133"/>
      <c r="F27" s="120"/>
      <c r="G27" s="289"/>
    </row>
    <row r="28" spans="1:7" ht="22.5" customHeight="1">
      <c r="A28" s="174" t="s">
        <v>59</v>
      </c>
      <c r="B28" s="270">
        <f>SUM(B6:B27)</f>
        <v>267528</v>
      </c>
      <c r="C28" s="270">
        <f>SUM(C6:C27)</f>
        <v>257212</v>
      </c>
      <c r="D28" s="291">
        <f>SUM(D6:D27)</f>
        <v>271184</v>
      </c>
      <c r="E28" s="292">
        <f t="shared" si="1"/>
        <v>105.43209492558667</v>
      </c>
      <c r="F28" s="125">
        <f t="shared" si="0"/>
        <v>1.3665859274543226</v>
      </c>
      <c r="G28" s="293"/>
    </row>
    <row r="29" spans="1:7" ht="33.75" customHeight="1">
      <c r="A29" s="462"/>
      <c r="B29" s="462"/>
      <c r="C29" s="462"/>
      <c r="D29" s="462"/>
      <c r="E29" s="462"/>
      <c r="F29" s="462"/>
      <c r="G29" s="462"/>
    </row>
    <row r="30" spans="1:6" ht="15.75">
      <c r="A30" s="70"/>
      <c r="F30" s="148"/>
    </row>
    <row r="31" ht="15.75">
      <c r="A31" s="70"/>
    </row>
    <row r="32" spans="4:5" ht="15.75">
      <c r="D32" s="179"/>
      <c r="E32" s="179"/>
    </row>
    <row r="33" spans="4:5" ht="15.75">
      <c r="D33" s="179"/>
      <c r="E33" s="179"/>
    </row>
  </sheetData>
  <sheetProtection/>
  <mergeCells count="7">
    <mergeCell ref="A2:G2"/>
    <mergeCell ref="D4:F4"/>
    <mergeCell ref="A29:G29"/>
    <mergeCell ref="A4:A5"/>
    <mergeCell ref="B4:B5"/>
    <mergeCell ref="C4:C5"/>
    <mergeCell ref="G4:G5"/>
  </mergeCells>
  <printOptions horizontalCentered="1"/>
  <pageMargins left="0.47" right="0.43000000000000005" top="0.94" bottom="0.47" header="0.47" footer="0.28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8.625" style="0" customWidth="1"/>
    <col min="4" max="4" width="12.125" style="0" customWidth="1"/>
    <col min="5" max="5" width="24.75390625" style="0" customWidth="1"/>
  </cols>
  <sheetData>
    <row r="1" spans="1:5" ht="15.75">
      <c r="A1" s="262"/>
      <c r="B1" s="374"/>
      <c r="C1" s="374"/>
      <c r="D1" s="374"/>
      <c r="E1" s="374"/>
    </row>
    <row r="2" spans="1:5" ht="28.5">
      <c r="A2" s="463" t="s">
        <v>1193</v>
      </c>
      <c r="B2" s="463"/>
      <c r="C2" s="463"/>
      <c r="D2" s="463"/>
      <c r="E2" s="463"/>
    </row>
    <row r="3" spans="1:5" ht="15.75">
      <c r="A3" s="374"/>
      <c r="B3" s="374"/>
      <c r="C3" s="374"/>
      <c r="D3" s="374"/>
      <c r="E3" s="278" t="s">
        <v>1191</v>
      </c>
    </row>
    <row r="4" spans="1:5" ht="14.25">
      <c r="A4" s="455" t="s">
        <v>1</v>
      </c>
      <c r="B4" s="448" t="s">
        <v>63</v>
      </c>
      <c r="C4" s="464" t="s">
        <v>4</v>
      </c>
      <c r="D4" s="454"/>
      <c r="E4" s="465" t="s">
        <v>78</v>
      </c>
    </row>
    <row r="5" spans="1:5" ht="25.5">
      <c r="A5" s="455"/>
      <c r="B5" s="457"/>
      <c r="C5" s="161" t="s">
        <v>6</v>
      </c>
      <c r="D5" s="263" t="s">
        <v>35</v>
      </c>
      <c r="E5" s="452"/>
    </row>
    <row r="6" spans="1:5" ht="15">
      <c r="A6" s="36" t="s">
        <v>80</v>
      </c>
      <c r="B6" s="101"/>
      <c r="C6" s="102"/>
      <c r="D6" s="103"/>
      <c r="E6" s="378"/>
    </row>
    <row r="7" spans="1:5" ht="15">
      <c r="A7" s="41" t="s">
        <v>82</v>
      </c>
      <c r="B7" s="108"/>
      <c r="C7" s="109"/>
      <c r="D7" s="110"/>
      <c r="E7" s="379"/>
    </row>
    <row r="8" spans="1:5" ht="15">
      <c r="A8" s="41" t="s">
        <v>84</v>
      </c>
      <c r="B8" s="108">
        <v>387790</v>
      </c>
      <c r="C8" s="109">
        <v>335280</v>
      </c>
      <c r="D8" s="110">
        <f>C8/B8*100</f>
        <v>86.45916604347714</v>
      </c>
      <c r="E8" s="379"/>
    </row>
    <row r="9" spans="1:5" ht="15">
      <c r="A9" s="41" t="s">
        <v>86</v>
      </c>
      <c r="B9" s="108">
        <v>630</v>
      </c>
      <c r="C9" s="109">
        <v>513</v>
      </c>
      <c r="D9" s="110">
        <f>C9/B9*100</f>
        <v>81.42857142857143</v>
      </c>
      <c r="E9" s="379"/>
    </row>
    <row r="10" spans="1:5" ht="15">
      <c r="A10" s="41" t="s">
        <v>88</v>
      </c>
      <c r="B10" s="108">
        <v>27000</v>
      </c>
      <c r="C10" s="109">
        <v>27194</v>
      </c>
      <c r="D10" s="110">
        <f>C10/B10*100</f>
        <v>100.71851851851852</v>
      </c>
      <c r="E10" s="379"/>
    </row>
    <row r="11" spans="1:5" ht="15">
      <c r="A11" s="41" t="s">
        <v>90</v>
      </c>
      <c r="B11" s="108">
        <v>3000</v>
      </c>
      <c r="C11" s="109">
        <v>2769</v>
      </c>
      <c r="D11" s="110">
        <f>C11/B11*100</f>
        <v>92.30000000000001</v>
      </c>
      <c r="E11" s="379"/>
    </row>
    <row r="12" spans="1:5" ht="15">
      <c r="A12" s="117" t="s">
        <v>92</v>
      </c>
      <c r="B12" s="108"/>
      <c r="C12" s="109">
        <v>1044</v>
      </c>
      <c r="D12" s="110"/>
      <c r="E12" s="379"/>
    </row>
    <row r="13" spans="1:5" ht="15">
      <c r="A13" s="41"/>
      <c r="B13" s="108"/>
      <c r="C13" s="109"/>
      <c r="D13" s="110"/>
      <c r="E13" s="379"/>
    </row>
    <row r="14" spans="1:5" ht="15">
      <c r="A14" s="41"/>
      <c r="B14" s="108"/>
      <c r="C14" s="109"/>
      <c r="D14" s="110"/>
      <c r="E14" s="379"/>
    </row>
    <row r="15" spans="1:5" ht="15">
      <c r="A15" s="41"/>
      <c r="B15" s="108"/>
      <c r="C15" s="109"/>
      <c r="D15" s="110"/>
      <c r="E15" s="379"/>
    </row>
    <row r="16" spans="1:5" ht="15">
      <c r="A16" s="41"/>
      <c r="B16" s="108"/>
      <c r="C16" s="109"/>
      <c r="D16" s="110"/>
      <c r="E16" s="379"/>
    </row>
    <row r="17" spans="1:5" ht="15">
      <c r="A17" s="41"/>
      <c r="B17" s="108"/>
      <c r="C17" s="109"/>
      <c r="D17" s="110"/>
      <c r="E17" s="379"/>
    </row>
    <row r="18" spans="1:5" ht="15">
      <c r="A18" s="118"/>
      <c r="B18" s="108"/>
      <c r="C18" s="109"/>
      <c r="D18" s="110"/>
      <c r="E18" s="379"/>
    </row>
    <row r="19" spans="1:5" ht="15">
      <c r="A19" s="118"/>
      <c r="B19" s="108"/>
      <c r="C19" s="109"/>
      <c r="D19" s="110"/>
      <c r="E19" s="379"/>
    </row>
    <row r="20" spans="1:5" ht="15">
      <c r="A20" s="118"/>
      <c r="B20" s="108"/>
      <c r="C20" s="109"/>
      <c r="D20" s="110"/>
      <c r="E20" s="379"/>
    </row>
    <row r="21" spans="1:5" ht="15">
      <c r="A21" s="118"/>
      <c r="B21" s="108"/>
      <c r="C21" s="109"/>
      <c r="D21" s="110"/>
      <c r="E21" s="379"/>
    </row>
    <row r="22" spans="1:5" ht="15">
      <c r="A22" s="118"/>
      <c r="B22" s="108"/>
      <c r="C22" s="109"/>
      <c r="D22" s="110"/>
      <c r="E22" s="379"/>
    </row>
    <row r="23" spans="1:5" ht="15">
      <c r="A23" s="118"/>
      <c r="B23" s="108"/>
      <c r="C23" s="109"/>
      <c r="D23" s="110"/>
      <c r="E23" s="379"/>
    </row>
    <row r="24" spans="1:5" ht="15">
      <c r="A24" s="118"/>
      <c r="B24" s="108"/>
      <c r="C24" s="109"/>
      <c r="D24" s="110"/>
      <c r="E24" s="379"/>
    </row>
    <row r="25" spans="1:5" ht="15">
      <c r="A25" s="267" t="s">
        <v>106</v>
      </c>
      <c r="B25" s="268">
        <f>SUM(B6:B24)</f>
        <v>418420</v>
      </c>
      <c r="C25" s="124">
        <f>SUM(C6:C24)</f>
        <v>366800</v>
      </c>
      <c r="D25" s="269">
        <f>C25/B25*100</f>
        <v>87.66311361789589</v>
      </c>
      <c r="E25" s="380"/>
    </row>
    <row r="26" spans="1:5" ht="15">
      <c r="A26" s="28" t="s">
        <v>108</v>
      </c>
      <c r="B26" s="101">
        <f>B27+B28+B29</f>
        <v>144940</v>
      </c>
      <c r="C26" s="102">
        <f>C27+C28+C29</f>
        <v>157100</v>
      </c>
      <c r="D26" s="103">
        <f>C26/B26*100</f>
        <v>108.38967848765006</v>
      </c>
      <c r="E26" s="378"/>
    </row>
    <row r="27" spans="1:5" ht="15">
      <c r="A27" s="138" t="s">
        <v>110</v>
      </c>
      <c r="B27" s="108">
        <v>1300</v>
      </c>
      <c r="C27" s="109">
        <v>13460</v>
      </c>
      <c r="D27" s="110"/>
      <c r="E27" s="379"/>
    </row>
    <row r="28" spans="1:5" ht="15">
      <c r="A28" s="118" t="s">
        <v>1192</v>
      </c>
      <c r="B28" s="108">
        <v>135000</v>
      </c>
      <c r="C28" s="109">
        <v>135000</v>
      </c>
      <c r="D28" s="110">
        <f>C28/B28*100</f>
        <v>100</v>
      </c>
      <c r="E28" s="379"/>
    </row>
    <row r="29" spans="1:5" ht="15">
      <c r="A29" s="138" t="s">
        <v>114</v>
      </c>
      <c r="B29" s="108">
        <v>8640</v>
      </c>
      <c r="C29" s="109">
        <v>8640</v>
      </c>
      <c r="D29" s="110">
        <f>C29/B29*100</f>
        <v>100</v>
      </c>
      <c r="E29" s="379"/>
    </row>
    <row r="30" spans="1:5" ht="15.75">
      <c r="A30" s="381"/>
      <c r="B30" s="382"/>
      <c r="C30" s="382"/>
      <c r="D30" s="381"/>
      <c r="E30" s="379"/>
    </row>
    <row r="31" spans="1:5" ht="15">
      <c r="A31" s="138"/>
      <c r="B31" s="108"/>
      <c r="C31" s="109"/>
      <c r="D31" s="110"/>
      <c r="E31" s="379"/>
    </row>
    <row r="32" spans="1:5" ht="15">
      <c r="A32" s="272" t="s">
        <v>118</v>
      </c>
      <c r="B32" s="142">
        <f>B25+B26</f>
        <v>563360</v>
      </c>
      <c r="C32" s="142">
        <f>C25+C26</f>
        <v>523900</v>
      </c>
      <c r="D32" s="125">
        <f>C32/B32*100</f>
        <v>92.9955978415223</v>
      </c>
      <c r="E32" s="380"/>
    </row>
  </sheetData>
  <sheetProtection/>
  <mergeCells count="5">
    <mergeCell ref="A2:E2"/>
    <mergeCell ref="A4:A5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32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33.125" style="0" customWidth="1"/>
    <col min="2" max="2" width="11.75390625" style="0" customWidth="1"/>
    <col min="3" max="3" width="12.00390625" style="0" customWidth="1"/>
    <col min="5" max="5" width="23.375" style="0" customWidth="1"/>
  </cols>
  <sheetData>
    <row r="1" spans="1:5" ht="15.75">
      <c r="A1" s="374"/>
      <c r="B1" s="374"/>
      <c r="C1" s="374"/>
      <c r="D1" s="374"/>
      <c r="E1" s="374"/>
    </row>
    <row r="2" spans="1:5" ht="27">
      <c r="A2" s="463" t="s">
        <v>1190</v>
      </c>
      <c r="B2" s="463"/>
      <c r="C2" s="463"/>
      <c r="D2" s="463"/>
      <c r="E2" s="463"/>
    </row>
    <row r="3" spans="1:5" ht="15.75">
      <c r="A3" s="72"/>
      <c r="B3" s="374"/>
      <c r="C3" s="374"/>
      <c r="D3" s="374"/>
      <c r="E3" s="33" t="s">
        <v>77</v>
      </c>
    </row>
    <row r="4" spans="1:5" ht="14.25">
      <c r="A4" s="455" t="s">
        <v>31</v>
      </c>
      <c r="B4" s="448" t="s">
        <v>63</v>
      </c>
      <c r="C4" s="454" t="s">
        <v>4</v>
      </c>
      <c r="D4" s="454"/>
      <c r="E4" s="466" t="s">
        <v>1188</v>
      </c>
    </row>
    <row r="5" spans="1:5" ht="25.5">
      <c r="A5" s="455"/>
      <c r="B5" s="457"/>
      <c r="C5" s="161" t="s">
        <v>6</v>
      </c>
      <c r="D5" s="161" t="s">
        <v>35</v>
      </c>
      <c r="E5" s="458"/>
    </row>
    <row r="6" spans="1:5" ht="15">
      <c r="A6" s="105" t="s">
        <v>81</v>
      </c>
      <c r="B6" s="264">
        <f>B7+B8</f>
        <v>67</v>
      </c>
      <c r="C6" s="107">
        <f>C7+C8</f>
        <v>59</v>
      </c>
      <c r="D6" s="276">
        <f aca="true" t="shared" si="0" ref="D6:D12">C6/B6*100</f>
        <v>88.05970149253731</v>
      </c>
      <c r="E6" s="375"/>
    </row>
    <row r="7" spans="1:5" ht="15">
      <c r="A7" s="112" t="s">
        <v>83</v>
      </c>
      <c r="B7" s="265">
        <v>51</v>
      </c>
      <c r="C7" s="116">
        <v>51</v>
      </c>
      <c r="D7" s="276">
        <f t="shared" si="0"/>
        <v>100</v>
      </c>
      <c r="E7" s="376"/>
    </row>
    <row r="8" spans="1:5" ht="15">
      <c r="A8" s="112" t="s">
        <v>85</v>
      </c>
      <c r="B8" s="265">
        <v>16</v>
      </c>
      <c r="C8" s="116">
        <v>8</v>
      </c>
      <c r="D8" s="276">
        <f t="shared" si="0"/>
        <v>50</v>
      </c>
      <c r="E8" s="376"/>
    </row>
    <row r="9" spans="1:5" ht="15">
      <c r="A9" s="115" t="s">
        <v>87</v>
      </c>
      <c r="B9" s="113">
        <f>B10</f>
        <v>793</v>
      </c>
      <c r="C9" s="116">
        <f>C10</f>
        <v>293</v>
      </c>
      <c r="D9" s="276">
        <f t="shared" si="0"/>
        <v>36.948297604035304</v>
      </c>
      <c r="E9" s="376"/>
    </row>
    <row r="10" spans="1:5" ht="15">
      <c r="A10" s="112" t="s">
        <v>89</v>
      </c>
      <c r="B10" s="113">
        <v>793</v>
      </c>
      <c r="C10" s="113">
        <v>293</v>
      </c>
      <c r="D10" s="276">
        <f t="shared" si="0"/>
        <v>36.948297604035304</v>
      </c>
      <c r="E10" s="376"/>
    </row>
    <row r="11" spans="1:5" ht="15">
      <c r="A11" s="115" t="s">
        <v>91</v>
      </c>
      <c r="B11" s="113">
        <f>SUM(B12:B19)</f>
        <v>402309</v>
      </c>
      <c r="C11" s="113">
        <f>SUM(C12:C19)</f>
        <v>351774</v>
      </c>
      <c r="D11" s="276">
        <f t="shared" si="0"/>
        <v>87.4387597592895</v>
      </c>
      <c r="E11" s="376"/>
    </row>
    <row r="12" spans="1:5" ht="15">
      <c r="A12" s="112" t="s">
        <v>93</v>
      </c>
      <c r="B12" s="113">
        <v>332309</v>
      </c>
      <c r="C12" s="113">
        <f>281811-5793+5793</f>
        <v>281811</v>
      </c>
      <c r="D12" s="276">
        <f t="shared" si="0"/>
        <v>84.80390239205077</v>
      </c>
      <c r="E12" s="376"/>
    </row>
    <row r="13" spans="1:5" ht="15">
      <c r="A13" s="112" t="s">
        <v>94</v>
      </c>
      <c r="B13" s="113"/>
      <c r="C13" s="113"/>
      <c r="D13" s="276"/>
      <c r="E13" s="376"/>
    </row>
    <row r="14" spans="1:5" ht="15">
      <c r="A14" s="112" t="s">
        <v>95</v>
      </c>
      <c r="B14" s="113"/>
      <c r="C14" s="113"/>
      <c r="D14" s="276"/>
      <c r="E14" s="376"/>
    </row>
    <row r="15" spans="1:5" ht="15">
      <c r="A15" s="112" t="s">
        <v>96</v>
      </c>
      <c r="B15" s="113">
        <v>27000</v>
      </c>
      <c r="C15" s="113">
        <f>27194-60+60</f>
        <v>27194</v>
      </c>
      <c r="D15" s="276">
        <f>C15/B15*100</f>
        <v>100.71851851851852</v>
      </c>
      <c r="E15" s="376"/>
    </row>
    <row r="16" spans="1:5" ht="15">
      <c r="A16" s="112" t="s">
        <v>97</v>
      </c>
      <c r="B16" s="113">
        <v>3000</v>
      </c>
      <c r="C16" s="113">
        <v>2769</v>
      </c>
      <c r="D16" s="276">
        <f>C16/B16*100</f>
        <v>92.30000000000001</v>
      </c>
      <c r="E16" s="376"/>
    </row>
    <row r="17" spans="1:5" ht="15">
      <c r="A17" s="112" t="s">
        <v>98</v>
      </c>
      <c r="B17" s="113"/>
      <c r="C17" s="113"/>
      <c r="D17" s="276"/>
      <c r="E17" s="376"/>
    </row>
    <row r="18" spans="1:5" ht="15">
      <c r="A18" s="112" t="s">
        <v>99</v>
      </c>
      <c r="B18" s="113">
        <v>40000</v>
      </c>
      <c r="C18" s="113">
        <v>40000</v>
      </c>
      <c r="D18" s="276">
        <f>C18/B18*100</f>
        <v>100</v>
      </c>
      <c r="E18" s="376"/>
    </row>
    <row r="19" spans="1:5" ht="24.75">
      <c r="A19" s="266" t="s">
        <v>1189</v>
      </c>
      <c r="B19" s="113"/>
      <c r="C19" s="113"/>
      <c r="D19" s="276"/>
      <c r="E19" s="376"/>
    </row>
    <row r="20" spans="1:5" ht="15">
      <c r="A20" s="141" t="s">
        <v>101</v>
      </c>
      <c r="B20" s="113">
        <f>B21+B22</f>
        <v>95860</v>
      </c>
      <c r="C20" s="113">
        <f>C21+C22</f>
        <v>96081</v>
      </c>
      <c r="D20" s="276">
        <f aca="true" t="shared" si="1" ref="D20:D26">C20/B20*100</f>
        <v>100.23054454412686</v>
      </c>
      <c r="E20" s="376"/>
    </row>
    <row r="21" spans="1:5" ht="24.75">
      <c r="A21" s="112" t="s">
        <v>582</v>
      </c>
      <c r="B21" s="113">
        <v>95000</v>
      </c>
      <c r="C21" s="113">
        <v>95000</v>
      </c>
      <c r="D21" s="276">
        <f t="shared" si="1"/>
        <v>100</v>
      </c>
      <c r="E21" s="376"/>
    </row>
    <row r="22" spans="1:5" ht="15">
      <c r="A22" s="115" t="s">
        <v>103</v>
      </c>
      <c r="B22" s="113">
        <v>860</v>
      </c>
      <c r="C22" s="113">
        <f>1081-200+200</f>
        <v>1081</v>
      </c>
      <c r="D22" s="276">
        <f t="shared" si="1"/>
        <v>125.69767441860465</v>
      </c>
      <c r="E22" s="376"/>
    </row>
    <row r="23" spans="1:5" ht="15">
      <c r="A23" s="115" t="s">
        <v>104</v>
      </c>
      <c r="B23" s="113">
        <v>10691</v>
      </c>
      <c r="C23" s="113">
        <v>11735</v>
      </c>
      <c r="D23" s="276">
        <f t="shared" si="1"/>
        <v>109.76522308483771</v>
      </c>
      <c r="E23" s="376"/>
    </row>
    <row r="24" spans="1:5" ht="15">
      <c r="A24" s="115" t="s">
        <v>105</v>
      </c>
      <c r="B24" s="113">
        <v>8640</v>
      </c>
      <c r="C24" s="113">
        <v>8640</v>
      </c>
      <c r="D24" s="276">
        <f t="shared" si="1"/>
        <v>100</v>
      </c>
      <c r="E24" s="376"/>
    </row>
    <row r="25" spans="1:5" ht="15">
      <c r="A25" s="270" t="s">
        <v>107</v>
      </c>
      <c r="B25" s="145">
        <f>B6+B9+B11+B20+B23+B24</f>
        <v>518360</v>
      </c>
      <c r="C25" s="145">
        <f>C6+C9+C11+C20+C23+C24</f>
        <v>468582</v>
      </c>
      <c r="D25" s="143">
        <f t="shared" si="1"/>
        <v>90.3970213751061</v>
      </c>
      <c r="E25" s="377"/>
    </row>
    <row r="26" spans="1:5" ht="15">
      <c r="A26" s="105" t="s">
        <v>109</v>
      </c>
      <c r="B26" s="271">
        <f>SUM(B28:B30)</f>
        <v>45000</v>
      </c>
      <c r="C26" s="271">
        <f>C27+C28+C29+C30</f>
        <v>50004</v>
      </c>
      <c r="D26" s="277">
        <f t="shared" si="1"/>
        <v>111.11999999999999</v>
      </c>
      <c r="E26" s="375"/>
    </row>
    <row r="27" spans="1:5" ht="15">
      <c r="A27" s="115" t="s">
        <v>111</v>
      </c>
      <c r="B27" s="113"/>
      <c r="C27" s="113">
        <f>6053-6053</f>
        <v>0</v>
      </c>
      <c r="D27" s="276"/>
      <c r="E27" s="376"/>
    </row>
    <row r="28" spans="1:5" ht="15">
      <c r="A28" s="115" t="s">
        <v>113</v>
      </c>
      <c r="B28" s="113">
        <v>90</v>
      </c>
      <c r="C28" s="113">
        <v>136</v>
      </c>
      <c r="D28" s="276">
        <f>C28/B28*100</f>
        <v>151.11111111111111</v>
      </c>
      <c r="E28" s="376"/>
    </row>
    <row r="29" spans="1:5" ht="15">
      <c r="A29" s="115" t="s">
        <v>115</v>
      </c>
      <c r="B29" s="113">
        <v>43500</v>
      </c>
      <c r="C29" s="113">
        <v>48418</v>
      </c>
      <c r="D29" s="276">
        <f>C29/B29*100</f>
        <v>111.30574712643677</v>
      </c>
      <c r="E29" s="376"/>
    </row>
    <row r="30" spans="1:5" ht="15">
      <c r="A30" s="115" t="s">
        <v>116</v>
      </c>
      <c r="B30" s="113">
        <v>1410</v>
      </c>
      <c r="C30" s="113">
        <v>1450</v>
      </c>
      <c r="D30" s="276">
        <f>C30/B30*100</f>
        <v>102.83687943262412</v>
      </c>
      <c r="E30" s="376"/>
    </row>
    <row r="31" spans="1:5" ht="15">
      <c r="A31" s="122" t="s">
        <v>117</v>
      </c>
      <c r="B31" s="113"/>
      <c r="C31" s="113">
        <v>5314</v>
      </c>
      <c r="D31" s="276"/>
      <c r="E31" s="376"/>
    </row>
    <row r="32" spans="1:5" ht="15">
      <c r="A32" s="273" t="s">
        <v>119</v>
      </c>
      <c r="B32" s="145">
        <f>B25+B26</f>
        <v>563360</v>
      </c>
      <c r="C32" s="274">
        <f>C25+C26+C31</f>
        <v>523900</v>
      </c>
      <c r="D32" s="143">
        <f>C32/B32*100</f>
        <v>92.9955978415223</v>
      </c>
      <c r="E32" s="377"/>
    </row>
  </sheetData>
  <sheetProtection/>
  <mergeCells count="5">
    <mergeCell ref="A2:E2"/>
    <mergeCell ref="A4:A5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8.625" defaultRowHeight="14.25"/>
  <cols>
    <col min="1" max="1" width="37.375" style="69" customWidth="1"/>
    <col min="2" max="2" width="7.625" style="69" customWidth="1"/>
    <col min="3" max="3" width="7.875" style="69" customWidth="1"/>
    <col min="4" max="4" width="8.125" style="69" customWidth="1"/>
    <col min="5" max="5" width="24.75390625" style="69" customWidth="1"/>
    <col min="6" max="6" width="6.875" style="69" customWidth="1"/>
    <col min="7" max="27" width="9.00390625" style="69" bestFit="1" customWidth="1"/>
    <col min="28" max="16384" width="8.625" style="69" customWidth="1"/>
  </cols>
  <sheetData>
    <row r="1" ht="15.75" customHeight="1">
      <c r="A1" s="262"/>
    </row>
    <row r="2" spans="1:6" ht="22.5" customHeight="1">
      <c r="A2" s="463" t="s">
        <v>1170</v>
      </c>
      <c r="B2" s="463"/>
      <c r="C2" s="463"/>
      <c r="D2" s="463"/>
      <c r="E2" s="463"/>
      <c r="F2" s="98"/>
    </row>
    <row r="3" spans="5:6" ht="25.5" customHeight="1">
      <c r="E3" s="371" t="s">
        <v>1171</v>
      </c>
      <c r="F3" s="33"/>
    </row>
    <row r="4" spans="1:6" ht="13.5" customHeight="1">
      <c r="A4" s="455" t="s">
        <v>1</v>
      </c>
      <c r="B4" s="448" t="s">
        <v>63</v>
      </c>
      <c r="C4" s="464" t="s">
        <v>4</v>
      </c>
      <c r="D4" s="454"/>
      <c r="E4" s="465" t="s">
        <v>78</v>
      </c>
      <c r="F4" s="275"/>
    </row>
    <row r="5" spans="1:6" ht="27" customHeight="1">
      <c r="A5" s="455"/>
      <c r="B5" s="457"/>
      <c r="C5" s="161" t="s">
        <v>6</v>
      </c>
      <c r="D5" s="263" t="s">
        <v>35</v>
      </c>
      <c r="E5" s="452"/>
      <c r="F5" s="275"/>
    </row>
    <row r="6" spans="1:6" ht="19.5" customHeight="1">
      <c r="A6" s="36" t="s">
        <v>80</v>
      </c>
      <c r="B6" s="101"/>
      <c r="C6" s="102"/>
      <c r="D6" s="103"/>
      <c r="E6" s="104"/>
      <c r="F6" s="147"/>
    </row>
    <row r="7" spans="1:6" ht="19.5" customHeight="1">
      <c r="A7" s="41" t="s">
        <v>82</v>
      </c>
      <c r="B7" s="108"/>
      <c r="C7" s="109"/>
      <c r="D7" s="110"/>
      <c r="E7" s="111"/>
      <c r="F7" s="147"/>
    </row>
    <row r="8" spans="1:6" ht="19.5" customHeight="1">
      <c r="A8" s="41" t="s">
        <v>84</v>
      </c>
      <c r="B8" s="108">
        <v>387790</v>
      </c>
      <c r="C8" s="109">
        <v>335280</v>
      </c>
      <c r="D8" s="110">
        <f>C8/B8*100</f>
        <v>86.45916604347714</v>
      </c>
      <c r="E8" s="111"/>
      <c r="F8" s="147"/>
    </row>
    <row r="9" spans="1:6" ht="19.5" customHeight="1">
      <c r="A9" s="41" t="s">
        <v>86</v>
      </c>
      <c r="B9" s="108">
        <v>630</v>
      </c>
      <c r="C9" s="109">
        <v>513</v>
      </c>
      <c r="D9" s="110">
        <f>C9/B9*100</f>
        <v>81.42857142857143</v>
      </c>
      <c r="E9" s="111"/>
      <c r="F9" s="147"/>
    </row>
    <row r="10" spans="1:6" ht="19.5" customHeight="1">
      <c r="A10" s="41" t="s">
        <v>88</v>
      </c>
      <c r="B10" s="108">
        <v>27000</v>
      </c>
      <c r="C10" s="109">
        <v>27194</v>
      </c>
      <c r="D10" s="110">
        <f>C10/B10*100</f>
        <v>100.71851851851852</v>
      </c>
      <c r="E10" s="111"/>
      <c r="F10" s="147"/>
    </row>
    <row r="11" spans="1:6" ht="19.5" customHeight="1">
      <c r="A11" s="41" t="s">
        <v>90</v>
      </c>
      <c r="B11" s="108">
        <v>3000</v>
      </c>
      <c r="C11" s="109">
        <v>2769</v>
      </c>
      <c r="D11" s="110">
        <f>C11/B11*100</f>
        <v>92.30000000000001</v>
      </c>
      <c r="E11" s="111"/>
      <c r="F11" s="147"/>
    </row>
    <row r="12" spans="1:6" ht="19.5" customHeight="1">
      <c r="A12" s="117" t="s">
        <v>92</v>
      </c>
      <c r="B12" s="108"/>
      <c r="C12" s="109">
        <v>1044</v>
      </c>
      <c r="D12" s="110"/>
      <c r="E12" s="111"/>
      <c r="F12" s="147"/>
    </row>
    <row r="13" spans="1:6" ht="19.5" customHeight="1">
      <c r="A13" s="41"/>
      <c r="B13" s="108"/>
      <c r="C13" s="109"/>
      <c r="D13" s="110"/>
      <c r="E13" s="111"/>
      <c r="F13" s="147"/>
    </row>
    <row r="14" spans="1:6" ht="19.5" customHeight="1">
      <c r="A14" s="41"/>
      <c r="B14" s="108"/>
      <c r="C14" s="109"/>
      <c r="D14" s="110"/>
      <c r="E14" s="111"/>
      <c r="F14" s="147"/>
    </row>
    <row r="15" spans="1:6" ht="19.5" customHeight="1">
      <c r="A15" s="41"/>
      <c r="B15" s="108"/>
      <c r="C15" s="109"/>
      <c r="D15" s="110"/>
      <c r="E15" s="111"/>
      <c r="F15" s="147"/>
    </row>
    <row r="16" spans="1:6" ht="19.5" customHeight="1">
      <c r="A16" s="41"/>
      <c r="B16" s="108"/>
      <c r="C16" s="109"/>
      <c r="D16" s="110"/>
      <c r="E16" s="111"/>
      <c r="F16" s="147"/>
    </row>
    <row r="17" spans="1:6" ht="19.5" customHeight="1">
      <c r="A17" s="41"/>
      <c r="B17" s="108"/>
      <c r="C17" s="109"/>
      <c r="D17" s="110"/>
      <c r="E17" s="111"/>
      <c r="F17" s="147"/>
    </row>
    <row r="18" spans="1:6" ht="19.5" customHeight="1">
      <c r="A18" s="118"/>
      <c r="B18" s="108"/>
      <c r="C18" s="109"/>
      <c r="D18" s="110"/>
      <c r="E18" s="111"/>
      <c r="F18" s="147"/>
    </row>
    <row r="19" spans="1:6" ht="25.5" customHeight="1">
      <c r="A19" s="118"/>
      <c r="B19" s="108"/>
      <c r="C19" s="109"/>
      <c r="D19" s="110"/>
      <c r="E19" s="111"/>
      <c r="F19" s="147"/>
    </row>
    <row r="20" spans="1:6" ht="19.5" customHeight="1">
      <c r="A20" s="118"/>
      <c r="B20" s="108"/>
      <c r="C20" s="109"/>
      <c r="D20" s="110"/>
      <c r="E20" s="111"/>
      <c r="F20" s="147"/>
    </row>
    <row r="21" spans="1:6" ht="27" customHeight="1">
      <c r="A21" s="118"/>
      <c r="B21" s="108"/>
      <c r="C21" s="109"/>
      <c r="D21" s="110"/>
      <c r="E21" s="111"/>
      <c r="F21" s="147"/>
    </row>
    <row r="22" spans="1:6" ht="19.5" customHeight="1">
      <c r="A22" s="118"/>
      <c r="B22" s="108"/>
      <c r="C22" s="109"/>
      <c r="D22" s="110"/>
      <c r="E22" s="111"/>
      <c r="F22" s="147"/>
    </row>
    <row r="23" spans="1:6" ht="19.5" customHeight="1">
      <c r="A23" s="118"/>
      <c r="B23" s="108"/>
      <c r="C23" s="109"/>
      <c r="D23" s="110"/>
      <c r="E23" s="111"/>
      <c r="F23" s="147"/>
    </row>
    <row r="24" spans="1:6" ht="19.5" customHeight="1">
      <c r="A24" s="118"/>
      <c r="B24" s="108"/>
      <c r="C24" s="109"/>
      <c r="D24" s="110"/>
      <c r="E24" s="111"/>
      <c r="F24" s="147"/>
    </row>
    <row r="25" spans="1:6" ht="19.5" customHeight="1">
      <c r="A25" s="267" t="s">
        <v>106</v>
      </c>
      <c r="B25" s="268">
        <f>SUM(B6:B24)</f>
        <v>418420</v>
      </c>
      <c r="C25" s="124">
        <f>SUM(C6:C24)</f>
        <v>366800</v>
      </c>
      <c r="D25" s="269">
        <f>C25/B25*100</f>
        <v>87.66311361789589</v>
      </c>
      <c r="E25" s="144"/>
      <c r="F25" s="147"/>
    </row>
    <row r="26" spans="1:6" ht="24.75" customHeight="1">
      <c r="A26" s="28" t="s">
        <v>108</v>
      </c>
      <c r="B26" s="101">
        <f>B27+B28+B29</f>
        <v>144940</v>
      </c>
      <c r="C26" s="102">
        <f>C27+C28+C29</f>
        <v>157100</v>
      </c>
      <c r="D26" s="103">
        <f>C26/B26*100</f>
        <v>108.38967848765006</v>
      </c>
      <c r="E26" s="104"/>
      <c r="F26" s="147"/>
    </row>
    <row r="27" spans="1:6" ht="24.75" customHeight="1">
      <c r="A27" s="138" t="s">
        <v>110</v>
      </c>
      <c r="B27" s="108">
        <v>1300</v>
      </c>
      <c r="C27" s="109">
        <v>13460</v>
      </c>
      <c r="D27" s="110"/>
      <c r="E27" s="111"/>
      <c r="F27" s="147"/>
    </row>
    <row r="28" spans="1:6" ht="24.75" customHeight="1">
      <c r="A28" s="118" t="s">
        <v>112</v>
      </c>
      <c r="B28" s="108">
        <v>135000</v>
      </c>
      <c r="C28" s="109">
        <v>135000</v>
      </c>
      <c r="D28" s="110">
        <f>C28/B28*100</f>
        <v>100</v>
      </c>
      <c r="E28" s="111"/>
      <c r="F28" s="147"/>
    </row>
    <row r="29" spans="1:6" ht="24.75" customHeight="1">
      <c r="A29" s="138" t="s">
        <v>114</v>
      </c>
      <c r="B29" s="108">
        <v>8640</v>
      </c>
      <c r="C29" s="109">
        <v>8640</v>
      </c>
      <c r="D29" s="110">
        <f>C29/B29*100</f>
        <v>100</v>
      </c>
      <c r="E29" s="111"/>
      <c r="F29" s="147"/>
    </row>
    <row r="30" spans="1:6" ht="24.75" customHeight="1">
      <c r="A30" s="139"/>
      <c r="B30" s="140"/>
      <c r="C30" s="140"/>
      <c r="D30" s="139"/>
      <c r="E30" s="111"/>
      <c r="F30" s="147"/>
    </row>
    <row r="31" spans="1:6" ht="24.75" customHeight="1">
      <c r="A31" s="138"/>
      <c r="B31" s="108"/>
      <c r="C31" s="109"/>
      <c r="D31" s="110"/>
      <c r="E31" s="111"/>
      <c r="F31" s="147"/>
    </row>
    <row r="32" spans="1:6" ht="24.75" customHeight="1">
      <c r="A32" s="272" t="s">
        <v>118</v>
      </c>
      <c r="B32" s="142">
        <f>B25+B26</f>
        <v>563360</v>
      </c>
      <c r="C32" s="142">
        <f>C25+C26</f>
        <v>523900</v>
      </c>
      <c r="D32" s="125">
        <f>C32/B32*100</f>
        <v>92.9955978415223</v>
      </c>
      <c r="E32" s="144"/>
      <c r="F32" s="147"/>
    </row>
    <row r="33" ht="19.5" customHeight="1"/>
    <row r="34" spans="1:5" ht="19.5" customHeight="1">
      <c r="A34" s="146"/>
      <c r="B34" s="147"/>
      <c r="C34" s="149"/>
      <c r="D34" s="147"/>
      <c r="E34" s="146"/>
    </row>
    <row r="35" spans="1:5" ht="19.5" customHeight="1">
      <c r="A35" s="146"/>
      <c r="B35" s="147"/>
      <c r="C35" s="147"/>
      <c r="D35" s="147"/>
      <c r="E35" s="96"/>
    </row>
    <row r="36" spans="1:5" ht="19.5" customHeight="1">
      <c r="A36" s="146"/>
      <c r="B36" s="147"/>
      <c r="C36" s="149"/>
      <c r="D36" s="147"/>
      <c r="E36" s="96"/>
    </row>
    <row r="37" spans="1:5" ht="19.5" customHeight="1">
      <c r="A37" s="146"/>
      <c r="B37" s="147"/>
      <c r="C37" s="147"/>
      <c r="D37" s="147"/>
      <c r="E37" s="96"/>
    </row>
    <row r="38" spans="1:5" ht="19.5" customHeight="1">
      <c r="A38" s="146"/>
      <c r="B38" s="147"/>
      <c r="C38" s="147"/>
      <c r="D38" s="147"/>
      <c r="E38" s="96"/>
    </row>
    <row r="39" spans="1:5" ht="19.5" customHeight="1">
      <c r="A39" s="146"/>
      <c r="B39" s="147"/>
      <c r="C39" s="147"/>
      <c r="D39" s="147"/>
      <c r="E39" s="146"/>
    </row>
    <row r="40" spans="1:5" ht="19.5" customHeight="1">
      <c r="A40" s="146"/>
      <c r="B40" s="147"/>
      <c r="C40" s="147"/>
      <c r="D40" s="147"/>
      <c r="E40" s="96"/>
    </row>
    <row r="41" spans="1:5" ht="19.5" customHeight="1">
      <c r="A41" s="146"/>
      <c r="B41" s="147"/>
      <c r="C41" s="147"/>
      <c r="D41" s="147"/>
      <c r="E41" s="96"/>
    </row>
    <row r="42" spans="1:5" ht="19.5" customHeight="1">
      <c r="A42" s="146"/>
      <c r="B42" s="147"/>
      <c r="C42" s="147"/>
      <c r="D42" s="147"/>
      <c r="E42" s="96"/>
    </row>
    <row r="43" spans="1:5" ht="19.5" customHeight="1">
      <c r="A43" s="146"/>
      <c r="B43" s="147"/>
      <c r="C43" s="147"/>
      <c r="D43" s="147"/>
      <c r="E43" s="96"/>
    </row>
    <row r="44" spans="1:5" ht="19.5" customHeight="1">
      <c r="A44" s="96"/>
      <c r="B44" s="147"/>
      <c r="C44" s="147"/>
      <c r="D44" s="147"/>
      <c r="E44" s="96"/>
    </row>
    <row r="45" spans="1:5" ht="19.5" customHeight="1">
      <c r="A45" s="96"/>
      <c r="B45" s="147"/>
      <c r="C45" s="147"/>
      <c r="D45" s="147"/>
      <c r="E45" s="96"/>
    </row>
    <row r="46" spans="1:5" ht="19.5" customHeight="1">
      <c r="A46" s="96"/>
      <c r="B46" s="147"/>
      <c r="C46" s="147"/>
      <c r="D46" s="147"/>
      <c r="E46" s="96"/>
    </row>
    <row r="47" spans="1:5" ht="19.5" customHeight="1">
      <c r="A47" s="96"/>
      <c r="B47" s="147"/>
      <c r="C47" s="147"/>
      <c r="D47" s="147"/>
      <c r="E47" s="96"/>
    </row>
    <row r="48" spans="1:5" ht="19.5" customHeight="1">
      <c r="A48" s="96"/>
      <c r="B48" s="147"/>
      <c r="C48" s="147"/>
      <c r="D48" s="147"/>
      <c r="E48" s="96"/>
    </row>
    <row r="49" spans="1:5" ht="19.5" customHeight="1">
      <c r="A49" s="96"/>
      <c r="B49" s="147"/>
      <c r="C49" s="147"/>
      <c r="D49" s="147"/>
      <c r="E49" s="96"/>
    </row>
    <row r="50" spans="1:5" ht="19.5" customHeight="1">
      <c r="A50" s="96"/>
      <c r="B50" s="147"/>
      <c r="C50" s="147"/>
      <c r="D50" s="147"/>
      <c r="E50" s="96"/>
    </row>
    <row r="51" spans="1:5" ht="19.5" customHeight="1">
      <c r="A51" s="96"/>
      <c r="B51" s="147"/>
      <c r="C51" s="147"/>
      <c r="D51" s="147"/>
      <c r="E51" s="96"/>
    </row>
    <row r="52" spans="1:5" ht="19.5" customHeight="1">
      <c r="A52" s="96"/>
      <c r="B52" s="147"/>
      <c r="C52" s="147"/>
      <c r="D52" s="147"/>
      <c r="E52" s="96"/>
    </row>
    <row r="53" spans="1:5" ht="19.5" customHeight="1">
      <c r="A53" s="96"/>
      <c r="B53" s="96"/>
      <c r="C53" s="96"/>
      <c r="D53" s="96"/>
      <c r="E53" s="96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5">
    <mergeCell ref="A2:E2"/>
    <mergeCell ref="C4:D4"/>
    <mergeCell ref="A4:A5"/>
    <mergeCell ref="B4:B5"/>
    <mergeCell ref="E4:E5"/>
  </mergeCells>
  <printOptions horizontalCentered="1"/>
  <pageMargins left="0.4722222222222222" right="0.39305555555555555" top="0.7083333333333334" bottom="0.7083333333333334" header="0.11805555555555555" footer="0"/>
  <pageSetup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32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32.125" style="0" customWidth="1"/>
    <col min="5" max="5" width="20.25390625" style="0" customWidth="1"/>
  </cols>
  <sheetData>
    <row r="1" spans="1:5" ht="15.75">
      <c r="A1" s="69"/>
      <c r="B1" s="69"/>
      <c r="C1" s="69"/>
      <c r="D1" s="69"/>
      <c r="E1" s="69"/>
    </row>
    <row r="2" spans="1:5" ht="27">
      <c r="A2" s="463" t="s">
        <v>1172</v>
      </c>
      <c r="B2" s="463"/>
      <c r="C2" s="463"/>
      <c r="D2" s="463"/>
      <c r="E2" s="463"/>
    </row>
    <row r="3" spans="1:5" ht="15.75">
      <c r="A3" s="72"/>
      <c r="B3" s="69"/>
      <c r="C3" s="69"/>
      <c r="D3" s="69"/>
      <c r="E3" s="33" t="s">
        <v>77</v>
      </c>
    </row>
    <row r="4" spans="1:5" ht="14.25" customHeight="1">
      <c r="A4" s="455" t="s">
        <v>31</v>
      </c>
      <c r="B4" s="448" t="s">
        <v>63</v>
      </c>
      <c r="C4" s="454" t="s">
        <v>4</v>
      </c>
      <c r="D4" s="454"/>
      <c r="E4" s="467" t="s">
        <v>79</v>
      </c>
    </row>
    <row r="5" spans="1:5" ht="25.5">
      <c r="A5" s="455"/>
      <c r="B5" s="457"/>
      <c r="C5" s="161" t="s">
        <v>6</v>
      </c>
      <c r="D5" s="161" t="s">
        <v>35</v>
      </c>
      <c r="E5" s="458"/>
    </row>
    <row r="6" spans="1:5" ht="15">
      <c r="A6" s="105" t="s">
        <v>81</v>
      </c>
      <c r="B6" s="264">
        <f>B7+B8</f>
        <v>67</v>
      </c>
      <c r="C6" s="107">
        <f>C7+C8</f>
        <v>59</v>
      </c>
      <c r="D6" s="276">
        <f aca="true" t="shared" si="0" ref="D6:D24">C6/B6*100</f>
        <v>88.05970149253731</v>
      </c>
      <c r="E6" s="151"/>
    </row>
    <row r="7" spans="1:5" ht="15">
      <c r="A7" s="112" t="s">
        <v>83</v>
      </c>
      <c r="B7" s="265">
        <v>51</v>
      </c>
      <c r="C7" s="116">
        <v>51</v>
      </c>
      <c r="D7" s="276">
        <f t="shared" si="0"/>
        <v>100</v>
      </c>
      <c r="E7" s="153"/>
    </row>
    <row r="8" spans="1:5" ht="15">
      <c r="A8" s="112" t="s">
        <v>85</v>
      </c>
      <c r="B8" s="265">
        <v>16</v>
      </c>
      <c r="C8" s="116">
        <v>8</v>
      </c>
      <c r="D8" s="276">
        <f t="shared" si="0"/>
        <v>50</v>
      </c>
      <c r="E8" s="153"/>
    </row>
    <row r="9" spans="1:5" ht="15">
      <c r="A9" s="115" t="s">
        <v>87</v>
      </c>
      <c r="B9" s="113">
        <f>B10</f>
        <v>793</v>
      </c>
      <c r="C9" s="116">
        <f>C10</f>
        <v>293</v>
      </c>
      <c r="D9" s="276">
        <f t="shared" si="0"/>
        <v>36.948297604035304</v>
      </c>
      <c r="E9" s="153"/>
    </row>
    <row r="10" spans="1:5" ht="15">
      <c r="A10" s="112" t="s">
        <v>89</v>
      </c>
      <c r="B10" s="113">
        <v>793</v>
      </c>
      <c r="C10" s="113">
        <v>293</v>
      </c>
      <c r="D10" s="276">
        <f t="shared" si="0"/>
        <v>36.948297604035304</v>
      </c>
      <c r="E10" s="153"/>
    </row>
    <row r="11" spans="1:5" ht="15">
      <c r="A11" s="115" t="s">
        <v>91</v>
      </c>
      <c r="B11" s="113">
        <f>SUM(B12:B19)</f>
        <v>402309</v>
      </c>
      <c r="C11" s="113">
        <f>SUM(C12:C19)</f>
        <v>345921</v>
      </c>
      <c r="D11" s="276">
        <f t="shared" si="0"/>
        <v>85.98390789169518</v>
      </c>
      <c r="E11" s="153"/>
    </row>
    <row r="12" spans="1:5" ht="25.5">
      <c r="A12" s="112" t="s">
        <v>93</v>
      </c>
      <c r="B12" s="113">
        <v>332309</v>
      </c>
      <c r="C12" s="113">
        <f>281811-5793</f>
        <v>276018</v>
      </c>
      <c r="D12" s="276">
        <f t="shared" si="0"/>
        <v>83.06064536320112</v>
      </c>
      <c r="E12" s="153"/>
    </row>
    <row r="13" spans="1:5" ht="15">
      <c r="A13" s="112" t="s">
        <v>94</v>
      </c>
      <c r="B13" s="113"/>
      <c r="C13" s="113"/>
      <c r="D13" s="276"/>
      <c r="E13" s="153"/>
    </row>
    <row r="14" spans="1:5" ht="15">
      <c r="A14" s="112" t="s">
        <v>95</v>
      </c>
      <c r="B14" s="113"/>
      <c r="C14" s="113"/>
      <c r="D14" s="276"/>
      <c r="E14" s="153"/>
    </row>
    <row r="15" spans="1:5" ht="15">
      <c r="A15" s="112" t="s">
        <v>96</v>
      </c>
      <c r="B15" s="113">
        <v>27000</v>
      </c>
      <c r="C15" s="113">
        <f>27194-60</f>
        <v>27134</v>
      </c>
      <c r="D15" s="276">
        <f t="shared" si="0"/>
        <v>100.49629629629631</v>
      </c>
      <c r="E15" s="153"/>
    </row>
    <row r="16" spans="1:5" ht="15">
      <c r="A16" s="112" t="s">
        <v>97</v>
      </c>
      <c r="B16" s="113">
        <v>3000</v>
      </c>
      <c r="C16" s="113">
        <v>2769</v>
      </c>
      <c r="D16" s="276">
        <f t="shared" si="0"/>
        <v>92.30000000000001</v>
      </c>
      <c r="E16" s="153"/>
    </row>
    <row r="17" spans="1:5" ht="15">
      <c r="A17" s="112" t="s">
        <v>98</v>
      </c>
      <c r="B17" s="113"/>
      <c r="C17" s="113"/>
      <c r="D17" s="276"/>
      <c r="E17" s="153"/>
    </row>
    <row r="18" spans="1:5" ht="25.5">
      <c r="A18" s="112" t="s">
        <v>99</v>
      </c>
      <c r="B18" s="113">
        <v>40000</v>
      </c>
      <c r="C18" s="113">
        <v>40000</v>
      </c>
      <c r="D18" s="276">
        <f t="shared" si="0"/>
        <v>100</v>
      </c>
      <c r="E18" s="153"/>
    </row>
    <row r="19" spans="1:5" ht="24.75">
      <c r="A19" s="266" t="s">
        <v>100</v>
      </c>
      <c r="B19" s="113"/>
      <c r="C19" s="113"/>
      <c r="D19" s="276"/>
      <c r="E19" s="153"/>
    </row>
    <row r="20" spans="1:5" ht="15">
      <c r="A20" s="141" t="s">
        <v>101</v>
      </c>
      <c r="B20" s="113">
        <f>B21+B22</f>
        <v>95860</v>
      </c>
      <c r="C20" s="113">
        <f>C21+C22</f>
        <v>95881</v>
      </c>
      <c r="D20" s="276">
        <f t="shared" si="0"/>
        <v>100.02190694763196</v>
      </c>
      <c r="E20" s="153"/>
    </row>
    <row r="21" spans="1:5" ht="24.75">
      <c r="A21" s="112" t="s">
        <v>102</v>
      </c>
      <c r="B21" s="113">
        <v>95000</v>
      </c>
      <c r="C21" s="113">
        <v>95000</v>
      </c>
      <c r="D21" s="276">
        <f t="shared" si="0"/>
        <v>100</v>
      </c>
      <c r="E21" s="153"/>
    </row>
    <row r="22" spans="1:5" ht="15">
      <c r="A22" s="115" t="s">
        <v>103</v>
      </c>
      <c r="B22" s="113">
        <v>860</v>
      </c>
      <c r="C22" s="113">
        <f>1081-200</f>
        <v>881</v>
      </c>
      <c r="D22" s="276">
        <f t="shared" si="0"/>
        <v>102.44186046511628</v>
      </c>
      <c r="E22" s="153"/>
    </row>
    <row r="23" spans="1:5" ht="15">
      <c r="A23" s="115" t="s">
        <v>104</v>
      </c>
      <c r="B23" s="113">
        <v>10691</v>
      </c>
      <c r="C23" s="113">
        <v>11735</v>
      </c>
      <c r="D23" s="276">
        <f t="shared" si="0"/>
        <v>109.76522308483771</v>
      </c>
      <c r="E23" s="153"/>
    </row>
    <row r="24" spans="1:5" ht="15">
      <c r="A24" s="115" t="s">
        <v>105</v>
      </c>
      <c r="B24" s="113">
        <v>8640</v>
      </c>
      <c r="C24" s="113">
        <v>8640</v>
      </c>
      <c r="D24" s="276">
        <f t="shared" si="0"/>
        <v>100</v>
      </c>
      <c r="E24" s="153"/>
    </row>
    <row r="25" spans="1:5" ht="15">
      <c r="A25" s="270" t="s">
        <v>107</v>
      </c>
      <c r="B25" s="145">
        <f>B6+B9+B11+B20+B23+B24</f>
        <v>518360</v>
      </c>
      <c r="C25" s="145">
        <f>C6+C9+C11+C20+C23+C24</f>
        <v>462529</v>
      </c>
      <c r="D25" s="143">
        <f>C25/B25*100</f>
        <v>89.22930010031638</v>
      </c>
      <c r="E25" s="155"/>
    </row>
    <row r="26" spans="1:5" ht="15">
      <c r="A26" s="105" t="s">
        <v>109</v>
      </c>
      <c r="B26" s="271">
        <f>SUM(B28:B30)</f>
        <v>45000</v>
      </c>
      <c r="C26" s="271">
        <f>C27+C28+C29+C30</f>
        <v>56057</v>
      </c>
      <c r="D26" s="277">
        <f>C26/B26*100</f>
        <v>124.57111111111112</v>
      </c>
      <c r="E26" s="151"/>
    </row>
    <row r="27" spans="1:5" ht="15">
      <c r="A27" s="115" t="s">
        <v>111</v>
      </c>
      <c r="B27" s="113"/>
      <c r="C27" s="113">
        <v>6053</v>
      </c>
      <c r="D27" s="276"/>
      <c r="E27" s="153"/>
    </row>
    <row r="28" spans="1:5" ht="15">
      <c r="A28" s="115" t="s">
        <v>113</v>
      </c>
      <c r="B28" s="113">
        <v>90</v>
      </c>
      <c r="C28" s="113">
        <v>136</v>
      </c>
      <c r="D28" s="276">
        <f>C28/B28*100</f>
        <v>151.11111111111111</v>
      </c>
      <c r="E28" s="153"/>
    </row>
    <row r="29" spans="1:5" ht="15">
      <c r="A29" s="115" t="s">
        <v>115</v>
      </c>
      <c r="B29" s="113">
        <v>43500</v>
      </c>
      <c r="C29" s="113">
        <v>48418</v>
      </c>
      <c r="D29" s="276">
        <f>C29/B29*100</f>
        <v>111.30574712643677</v>
      </c>
      <c r="E29" s="153"/>
    </row>
    <row r="30" spans="1:5" ht="15">
      <c r="A30" s="115" t="s">
        <v>116</v>
      </c>
      <c r="B30" s="113">
        <v>1410</v>
      </c>
      <c r="C30" s="113">
        <v>1450</v>
      </c>
      <c r="D30" s="276">
        <f>C30/B30*100</f>
        <v>102.83687943262412</v>
      </c>
      <c r="E30" s="153"/>
    </row>
    <row r="31" spans="1:5" ht="15">
      <c r="A31" s="122" t="s">
        <v>117</v>
      </c>
      <c r="B31" s="113"/>
      <c r="C31" s="113">
        <v>5314</v>
      </c>
      <c r="D31" s="276"/>
      <c r="E31" s="153"/>
    </row>
    <row r="32" spans="1:5" ht="15">
      <c r="A32" s="273" t="s">
        <v>119</v>
      </c>
      <c r="B32" s="145">
        <f>B25+B26</f>
        <v>563360</v>
      </c>
      <c r="C32" s="274">
        <f>C25+C26+C31</f>
        <v>523900</v>
      </c>
      <c r="D32" s="143">
        <f>C32/B32*100</f>
        <v>92.9955978415223</v>
      </c>
      <c r="E32" s="155"/>
    </row>
  </sheetData>
  <sheetProtection/>
  <mergeCells count="5">
    <mergeCell ref="A2:E2"/>
    <mergeCell ref="A4:A5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2021-04-23T11:07:11Z</cp:lastPrinted>
  <dcterms:created xsi:type="dcterms:W3CDTF">1996-12-17T01:32:42Z</dcterms:created>
  <dcterms:modified xsi:type="dcterms:W3CDTF">2021-04-24T02:41:29Z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