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9485" windowHeight="9450" tabRatio="888" firstSheet="12" activeTab="13"/>
  </bookViews>
  <sheets>
    <sheet name="SQTYELTOHBQOTP" sheetId="1" state="veryHidden" r:id="rId1"/>
    <sheet name="LFAFQGJ" sheetId="2" state="veryHidden" r:id="rId2"/>
    <sheet name="Sheet1" sheetId="3" r:id="rId3"/>
    <sheet name="目录" sheetId="4" r:id="rId4"/>
    <sheet name="1 2020年市中区一般公共预算收入预算表（草案）" sheetId="5" r:id="rId5"/>
    <sheet name="2 2020年市中区一般公共预算支出预算表（草案）" sheetId="6" r:id="rId6"/>
    <sheet name="3 2020年市中区区级一般公共预算收入预算表（草案）" sheetId="7" r:id="rId7"/>
    <sheet name="4 2020年市中区区级一般公共预算支出预算表（草案）" sheetId="8" r:id="rId8"/>
    <sheet name="5 2020年市中区区级一般公共预算支出草案表(功能分类)" sheetId="9" r:id="rId9"/>
    <sheet name="6 2020年一般公共预算基本支出预算表(经济分类)" sheetId="10" r:id="rId10"/>
    <sheet name="7 2020年市对市中区税收返还和转移支付情况（草案）" sheetId="11" r:id="rId11"/>
    <sheet name="8 2020年市级对市中区专项转移支付情况表（草案）" sheetId="12" r:id="rId12"/>
    <sheet name="9 区级对镇街一般公共预算安排的税收返还和转移支付分地区预算表" sheetId="13" r:id="rId13"/>
    <sheet name="10 2020年区对镇街一般公共预算专项转移支付分项目预算表 " sheetId="14" r:id="rId14"/>
    <sheet name="11 2020年市中区政府性基金收入预算表（草案）" sheetId="15" r:id="rId15"/>
    <sheet name="12 2020年市中区政府性基金支出预算表（草案）" sheetId="16" r:id="rId16"/>
    <sheet name="13 2020年市中区区级政府性基金收入预算表（草案）" sheetId="17" r:id="rId17"/>
    <sheet name="14 2020年市中区区级政府性基金支出预算表（草案）" sheetId="18" r:id="rId18"/>
    <sheet name="15 2020年区对镇街政府性基金预算转移支付预算表及说明" sheetId="19" r:id="rId19"/>
    <sheet name="16 2020年市中区国有资本经营收入预算表（草案）" sheetId="20" r:id="rId20"/>
    <sheet name="17 2020年市中区国有资本经营支出预算表（草案）" sheetId="21" r:id="rId21"/>
    <sheet name="18 2020年市中区区级国有资本经营收入预算表（草案）" sheetId="22" r:id="rId22"/>
    <sheet name="19 2020年市中区区级国有资本经营支出预算表（草案）" sheetId="23" r:id="rId23"/>
    <sheet name="20 2020年市中区对镇街国有资本经营预算转移支付情况" sheetId="24" r:id="rId24"/>
    <sheet name="21 2020年市中区社会保险基金收入预算表（草案）" sheetId="25" r:id="rId25"/>
    <sheet name="22 2020年市中区社会保险基金支出预算表（草案）" sheetId="26" r:id="rId26"/>
    <sheet name="23 2020年末市中区社会保险基金预算结余预算表（草案）" sheetId="27" r:id="rId27"/>
    <sheet name="24 2020年市中区区级社会保险基金收入预算表（草案）" sheetId="28" r:id="rId28"/>
    <sheet name="25 2020年市中区区级社会保险基金支出预算表（草案）" sheetId="29" r:id="rId29"/>
    <sheet name="26 2020年末市中区区级社会保险基金预算结余预算表（草案）" sheetId="30" r:id="rId30"/>
    <sheet name="27 2019年市中区地方政府债务限额余额情况表" sheetId="31" r:id="rId31"/>
    <sheet name="28 2019年市中区地方政府一般债务限额余额情况表" sheetId="32" r:id="rId32"/>
    <sheet name="29 2019年市中区地方政府专项债务限额余额情况表" sheetId="33" r:id="rId33"/>
    <sheet name="30 2019年市中区地方政府债券发行情况表" sheetId="34" r:id="rId34"/>
    <sheet name="31 2019年市中区地方政府债券还本付息情况表" sheetId="35" r:id="rId35"/>
    <sheet name="32 2020年市中区政府债务收支计划表" sheetId="36" r:id="rId36"/>
    <sheet name="33 2020年市中区本级政府债务收支计划表" sheetId="37" r:id="rId37"/>
  </sheets>
  <externalReferences>
    <externalReference r:id="rId40"/>
    <externalReference r:id="rId41"/>
  </externalReferences>
  <definedNames>
    <definedName name="_xlnm.Print_Area" localSheetId="13">'10 2020年区对镇街一般公共预算专项转移支付分项目预算表 '!$A$1:$B$27</definedName>
    <definedName name="_xlnm.Print_Area" localSheetId="23">'20 2020年市中区对镇街国有资本经营预算转移支付情况'!$A$1:$E$1</definedName>
    <definedName name="_xlnm.Print_Area" localSheetId="33">'30 2019年市中区地方政府债券发行情况表'!$A$1:$H$6</definedName>
    <definedName name="_xlnm.Print_Titles" localSheetId="14">'11 2020年市中区政府性基金收入预算表（草案）'!$2:$4</definedName>
    <definedName name="_xlnm.Print_Titles" localSheetId="15">'12 2020年市中区政府性基金支出预算表（草案）'!$2:$3</definedName>
    <definedName name="_xlnm.Print_Titles" localSheetId="24">'21 2020年市中区社会保险基金收入预算表（草案）'!$1:$4</definedName>
    <definedName name="_xlnm.Print_Titles" localSheetId="25">'22 2020年市中区社会保险基金支出预算表（草案）'!$2:$4</definedName>
    <definedName name="_xlnm.Print_Titles" localSheetId="27">'24 2020年市中区区级社会保险基金收入预算表（草案）'!$1:$4</definedName>
    <definedName name="_xlnm.Print_Titles" localSheetId="28">'25 2020年市中区区级社会保险基金支出预算表（草案）'!$2:$4</definedName>
    <definedName name="地区名称" localSheetId="30">#REF!</definedName>
    <definedName name="地区名称" localSheetId="31">#REF!</definedName>
    <definedName name="地区名称" localSheetId="32">#REF!</definedName>
    <definedName name="地区名称" localSheetId="33">#REF!</definedName>
    <definedName name="地区名称" localSheetId="34">#REF!</definedName>
    <definedName name="地区名称" localSheetId="35">#REF!</definedName>
    <definedName name="地区名称" localSheetId="36">#REF!</definedName>
    <definedName name="地区名称">#REF!</definedName>
  </definedNames>
  <calcPr fullCalcOnLoad="1"/>
</workbook>
</file>

<file path=xl/sharedStrings.xml><?xml version="1.0" encoding="utf-8"?>
<sst xmlns="http://schemas.openxmlformats.org/spreadsheetml/2006/main" count="1692" uniqueCount="1179">
  <si>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</si>
  <si>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</si>
  <si>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</si>
  <si>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</si>
  <si>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</si>
  <si>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</si>
  <si>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</si>
  <si>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</si>
  <si>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</si>
  <si>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</si>
  <si>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</si>
  <si>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</si>
  <si>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</si>
  <si>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</si>
  <si>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</si>
  <si>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</si>
  <si>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</si>
  <si>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</si>
  <si>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</si>
  <si>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</si>
  <si>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</si>
  <si>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</si>
  <si>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</si>
  <si>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</si>
  <si>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</si>
  <si>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</si>
  <si>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</si>
  <si>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</si>
  <si>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</si>
  <si>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</si>
  <si>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</si>
  <si>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</si>
  <si>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</si>
  <si>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</si>
  <si>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</si>
  <si>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</si>
  <si>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</si>
  <si>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</si>
  <si>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</si>
  <si>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</si>
  <si>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</si>
  <si>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</si>
  <si>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</si>
  <si>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</si>
  <si>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</si>
  <si>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</si>
  <si>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</si>
  <si>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</si>
  <si>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</si>
  <si>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</si>
  <si>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</si>
  <si>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</si>
  <si>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</si>
  <si>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</si>
  <si>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</si>
  <si>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</si>
  <si>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</si>
  <si>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</si>
  <si>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</si>
  <si>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</si>
  <si>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</si>
  <si>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</si>
  <si>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/EKKKKKKKKKKKc:\cab.cab",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</si>
  <si>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</si>
  <si>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/EKKKKKKKKKKKc:\cab.cab",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</si>
  <si>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</si>
  <si>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</si>
  <si>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</si>
  <si>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</si>
  <si>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</si>
  <si>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</si>
  <si>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</si>
  <si>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</si>
  <si>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</si>
  <si>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</si>
  <si>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</si>
  <si>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</si>
  <si>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</si>
  <si>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</si>
  <si>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</si>
  <si>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</si>
  <si>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</si>
  <si>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</si>
  <si>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</si>
  <si>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</si>
  <si>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</si>
  <si>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</si>
  <si>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</si>
  <si>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</si>
  <si>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</si>
  <si>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</si>
  <si>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</si>
  <si>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</si>
  <si>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</si>
  <si>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</si>
  <si>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</si>
  <si>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</si>
  <si>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</si>
  <si>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</si>
  <si>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</si>
  <si>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</si>
  <si>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</si>
  <si>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</si>
  <si>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</si>
  <si>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</si>
  <si>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</si>
  <si>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</si>
  <si>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</si>
  <si>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</si>
  <si>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</si>
  <si>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</si>
  <si>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</si>
  <si>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</si>
  <si>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</si>
  <si>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</si>
  <si>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</si>
  <si>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</si>
  <si>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</si>
  <si>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</si>
  <si>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</si>
  <si>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</si>
  <si>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</si>
  <si>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</si>
  <si>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</si>
  <si>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</si>
  <si>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</si>
  <si>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</si>
  <si>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</si>
  <si>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</si>
  <si>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</si>
  <si>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</si>
  <si>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</si>
  <si>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</si>
  <si>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</si>
  <si>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</si>
  <si>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</si>
  <si>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</si>
  <si>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</si>
  <si>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</si>
  <si>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</si>
  <si>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</si>
  <si>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</si>
  <si>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</si>
  <si>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</si>
  <si>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</si>
  <si>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</si>
  <si>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</si>
  <si>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</si>
  <si>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</si>
  <si>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</si>
  <si>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</si>
  <si>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</si>
  <si>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</si>
  <si>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</si>
  <si>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</si>
  <si>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</si>
  <si>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</si>
  <si>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</si>
  <si>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</si>
  <si>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</si>
  <si>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</si>
  <si>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</si>
  <si>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</si>
  <si>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</si>
  <si>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</si>
  <si>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</si>
  <si>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</si>
  <si>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</si>
  <si>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</si>
  <si>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</si>
  <si>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</si>
  <si>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</si>
  <si>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</si>
  <si>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</si>
  <si>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</si>
  <si>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</si>
  <si>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</si>
  <si>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</si>
  <si>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</si>
  <si>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</si>
  <si>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</si>
  <si>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</si>
  <si>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</si>
  <si>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</si>
  <si>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</si>
  <si>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</si>
  <si>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</si>
  <si>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</si>
  <si>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</si>
  <si>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</si>
  <si>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</si>
  <si>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</si>
  <si>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</si>
  <si>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</si>
  <si>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</si>
  <si>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</si>
  <si>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</si>
  <si>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</si>
  <si>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</si>
  <si>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</si>
  <si>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</si>
  <si>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</si>
  <si>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</si>
  <si>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</si>
  <si>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</si>
  <si>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</si>
  <si>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目  录</t>
  </si>
  <si>
    <t>第一部分  一般公共预算</t>
  </si>
  <si>
    <r>
      <t>表</t>
    </r>
    <r>
      <rPr>
        <sz val="12"/>
        <rFont val="Helv"/>
        <family val="2"/>
      </rPr>
      <t>1</t>
    </r>
  </si>
  <si>
    <r>
      <t>表</t>
    </r>
    <r>
      <rPr>
        <sz val="12"/>
        <rFont val="Helv"/>
        <family val="2"/>
      </rPr>
      <t>2</t>
    </r>
  </si>
  <si>
    <r>
      <t>表</t>
    </r>
    <r>
      <rPr>
        <sz val="12"/>
        <rFont val="Helv"/>
        <family val="2"/>
      </rPr>
      <t>4</t>
    </r>
  </si>
  <si>
    <r>
      <t>表</t>
    </r>
    <r>
      <rPr>
        <sz val="12"/>
        <rFont val="Helv"/>
        <family val="2"/>
      </rPr>
      <t>5</t>
    </r>
  </si>
  <si>
    <r>
      <t>表</t>
    </r>
    <r>
      <rPr>
        <sz val="12"/>
        <rFont val="Helv"/>
        <family val="2"/>
      </rPr>
      <t>6</t>
    </r>
  </si>
  <si>
    <r>
      <t>表</t>
    </r>
    <r>
      <rPr>
        <sz val="12"/>
        <rFont val="Helv"/>
        <family val="2"/>
      </rPr>
      <t>7</t>
    </r>
  </si>
  <si>
    <r>
      <t>表</t>
    </r>
    <r>
      <rPr>
        <sz val="12"/>
        <rFont val="Helv"/>
        <family val="2"/>
      </rPr>
      <t>8</t>
    </r>
  </si>
  <si>
    <t>第二部分  政府性基金预算</t>
  </si>
  <si>
    <r>
      <t>表</t>
    </r>
    <r>
      <rPr>
        <sz val="12"/>
        <rFont val="Helv"/>
        <family val="2"/>
      </rPr>
      <t>12</t>
    </r>
  </si>
  <si>
    <r>
      <t>表</t>
    </r>
    <r>
      <rPr>
        <sz val="12"/>
        <rFont val="Helv"/>
        <family val="2"/>
      </rPr>
      <t>13</t>
    </r>
  </si>
  <si>
    <r>
      <t>表</t>
    </r>
    <r>
      <rPr>
        <sz val="12"/>
        <rFont val="Helv"/>
        <family val="2"/>
      </rPr>
      <t>14</t>
    </r>
  </si>
  <si>
    <t>第三部分  国有资本经营预算</t>
  </si>
  <si>
    <r>
      <t>表</t>
    </r>
    <r>
      <rPr>
        <sz val="12"/>
        <rFont val="Helv"/>
        <family val="2"/>
      </rPr>
      <t>16</t>
    </r>
  </si>
  <si>
    <r>
      <t>表</t>
    </r>
    <r>
      <rPr>
        <sz val="12"/>
        <rFont val="Helv"/>
        <family val="2"/>
      </rPr>
      <t>18</t>
    </r>
  </si>
  <si>
    <r>
      <t>表</t>
    </r>
    <r>
      <rPr>
        <sz val="12"/>
        <rFont val="Helv"/>
        <family val="2"/>
      </rPr>
      <t>19</t>
    </r>
  </si>
  <si>
    <t>第四部分  社会保险基金预算</t>
  </si>
  <si>
    <r>
      <t>表</t>
    </r>
    <r>
      <rPr>
        <sz val="12"/>
        <rFont val="Helv"/>
        <family val="2"/>
      </rPr>
      <t>21</t>
    </r>
  </si>
  <si>
    <t>第五部分  地方政府债务情况</t>
  </si>
  <si>
    <r>
      <t>表</t>
    </r>
    <r>
      <rPr>
        <sz val="12"/>
        <rFont val="Helv"/>
        <family val="2"/>
      </rPr>
      <t>27</t>
    </r>
  </si>
  <si>
    <r>
      <t>表</t>
    </r>
    <r>
      <rPr>
        <sz val="12"/>
        <rFont val="Helv"/>
        <family val="2"/>
      </rPr>
      <t>28</t>
    </r>
  </si>
  <si>
    <r>
      <t>表</t>
    </r>
    <r>
      <rPr>
        <sz val="12"/>
        <rFont val="Helv"/>
        <family val="2"/>
      </rPr>
      <t>29</t>
    </r>
  </si>
  <si>
    <r>
      <t>表</t>
    </r>
    <r>
      <rPr>
        <sz val="12"/>
        <rFont val="Helv"/>
        <family val="2"/>
      </rPr>
      <t>30</t>
    </r>
  </si>
  <si>
    <r>
      <t>表</t>
    </r>
    <r>
      <rPr>
        <sz val="12"/>
        <rFont val="Helv"/>
        <family val="2"/>
      </rPr>
      <t>31</t>
    </r>
  </si>
  <si>
    <r>
      <t>表</t>
    </r>
    <r>
      <rPr>
        <sz val="12"/>
        <rFont val="Helv"/>
        <family val="2"/>
      </rPr>
      <t>32</t>
    </r>
  </si>
  <si>
    <t>表1</t>
  </si>
  <si>
    <t>单位：万元</t>
  </si>
  <si>
    <t>项    目</t>
  </si>
  <si>
    <t>2019年执行数</t>
  </si>
  <si>
    <t>2020年预算数</t>
  </si>
  <si>
    <t>比上年增长</t>
  </si>
  <si>
    <t>转移性收入</t>
  </si>
  <si>
    <t>收入总计</t>
  </si>
  <si>
    <t>表2</t>
  </si>
  <si>
    <t>转移性支出</t>
  </si>
  <si>
    <t>支出总计</t>
  </si>
  <si>
    <t>表3</t>
  </si>
  <si>
    <t>本年收入合计</t>
  </si>
  <si>
    <t>表4</t>
  </si>
  <si>
    <t>科目名称</t>
  </si>
  <si>
    <t>合　计</t>
  </si>
  <si>
    <t>合    计</t>
  </si>
  <si>
    <t>一、一般公共服务方面</t>
  </si>
  <si>
    <t>二、公共安全方面</t>
  </si>
  <si>
    <t>三、教育方面</t>
  </si>
  <si>
    <t>四、科学技术方面</t>
  </si>
  <si>
    <t>六、社会保障和就业方面</t>
  </si>
  <si>
    <t>七、卫生健康方面</t>
  </si>
  <si>
    <t xml:space="preserve">    其中：卫生健康资金</t>
  </si>
  <si>
    <t>九、城乡社区方面</t>
  </si>
  <si>
    <t>十、农林水方面</t>
  </si>
  <si>
    <t>十五、自然资源海洋气象等方面</t>
  </si>
  <si>
    <t xml:space="preserve">    上级补助收入</t>
  </si>
  <si>
    <t xml:space="preserve">    调出资金</t>
  </si>
  <si>
    <t>一、利润收入</t>
  </si>
  <si>
    <t xml:space="preserve">    上年结转收入</t>
  </si>
  <si>
    <t xml:space="preserve">    解决历史遗留问题及改革成本支出</t>
  </si>
  <si>
    <t xml:space="preserve">    国有企业资本金注入</t>
  </si>
  <si>
    <t xml:space="preserve">    国有企业政策性补贴</t>
  </si>
  <si>
    <t xml:space="preserve">    其他国有资本经营预算支出</t>
  </si>
  <si>
    <t>本年支出合计</t>
  </si>
  <si>
    <t xml:space="preserve">    年终结转结余</t>
  </si>
  <si>
    <t>地   区</t>
  </si>
  <si>
    <t>其中：</t>
  </si>
  <si>
    <t>国有企业退休人员社会化管理支出</t>
  </si>
  <si>
    <t>项   目</t>
  </si>
  <si>
    <t>一、机关事业单位基本养老保险基金收入</t>
  </si>
  <si>
    <t xml:space="preserve">    保险费收入</t>
  </si>
  <si>
    <t xml:space="preserve">    利息收入</t>
  </si>
  <si>
    <t xml:space="preserve">    财政补贴收入</t>
  </si>
  <si>
    <t xml:space="preserve">    其他收入</t>
  </si>
  <si>
    <t xml:space="preserve">    转移收入</t>
  </si>
  <si>
    <t>二、居民基本养老保险基金收入</t>
  </si>
  <si>
    <t xml:space="preserve">    委托投资收益</t>
  </si>
  <si>
    <t>三、职工基本医疗保险基金收入</t>
  </si>
  <si>
    <t>四、居民基本医疗保险基金收入</t>
  </si>
  <si>
    <t>五、工伤保险基金收入</t>
  </si>
  <si>
    <t>六、失业保险基金收入</t>
  </si>
  <si>
    <t>社会保险基金收入合计</t>
  </si>
  <si>
    <t>上年结转收入</t>
  </si>
  <si>
    <t>一、机关事业单位基本养老保险基金支出</t>
  </si>
  <si>
    <t xml:space="preserve">    基本养老金支出</t>
  </si>
  <si>
    <t xml:space="preserve">    转移支出</t>
  </si>
  <si>
    <t>二、居民基本养老保险基金支出</t>
  </si>
  <si>
    <t xml:space="preserve">    基础养老金支出</t>
  </si>
  <si>
    <t xml:space="preserve">    个人账户养老金支出</t>
  </si>
  <si>
    <t>三、职工基本医疗保险基金支出</t>
  </si>
  <si>
    <t xml:space="preserve">    基本医疗保险待遇支出—住院支出</t>
  </si>
  <si>
    <t xml:space="preserve">    基本医疗保险待遇支出—门诊支出</t>
  </si>
  <si>
    <t xml:space="preserve">    生育医疗费用支出</t>
  </si>
  <si>
    <t xml:space="preserve">    生育津贴支出</t>
  </si>
  <si>
    <t xml:space="preserve">    其他支出</t>
  </si>
  <si>
    <t>四、居民基本医疗保险基金支出</t>
  </si>
  <si>
    <t xml:space="preserve">    大病保险支出</t>
  </si>
  <si>
    <t>五、工伤保险基金支出</t>
  </si>
  <si>
    <t xml:space="preserve">    工伤保险待遇支出</t>
  </si>
  <si>
    <t xml:space="preserve">    劳动能力鉴定支出</t>
  </si>
  <si>
    <t xml:space="preserve">    工伤预防费用支出</t>
  </si>
  <si>
    <t xml:space="preserve">    上解上级支出</t>
  </si>
  <si>
    <t>六、失业保险基金支出</t>
  </si>
  <si>
    <t xml:space="preserve">    失业保险金支出</t>
  </si>
  <si>
    <t xml:space="preserve">    基本医疗保险费支出</t>
  </si>
  <si>
    <t xml:space="preserve">    其他费用支出</t>
  </si>
  <si>
    <t>社会保险基金支出合计</t>
  </si>
  <si>
    <t>年终结转结余</t>
  </si>
  <si>
    <t xml:space="preserve">    其中：当年结转结余</t>
  </si>
  <si>
    <t>项      目</t>
  </si>
  <si>
    <t>社会保险基金年末滚存结余合计</t>
  </si>
  <si>
    <t/>
  </si>
  <si>
    <t>一、企业职工基本养老保险基金</t>
  </si>
  <si>
    <t>二、机关事业单位基本养老保险基金</t>
  </si>
  <si>
    <t>三、居民基本养老保险基金</t>
  </si>
  <si>
    <t>四、职工基本医疗保险基金</t>
  </si>
  <si>
    <t>五、居民基本医疗保险基金</t>
  </si>
  <si>
    <t>六、工伤保险基金</t>
  </si>
  <si>
    <t>七、失业保险基金</t>
  </si>
  <si>
    <t>单位：亿元</t>
  </si>
  <si>
    <t>2018年政府债务余额</t>
  </si>
  <si>
    <t>2019年新增债务限额</t>
  </si>
  <si>
    <t>2019年政府债务限额</t>
  </si>
  <si>
    <t>2019年政府债务余额</t>
  </si>
  <si>
    <t>2018年政府一般债务余额</t>
  </si>
  <si>
    <t>2019年新增一般债务限额</t>
  </si>
  <si>
    <t>2019年政府一般债务限额</t>
  </si>
  <si>
    <t>2019年政府一般债务余额</t>
  </si>
  <si>
    <t>2018年政府专项债务余额</t>
  </si>
  <si>
    <t>2019年新增专项债务限额</t>
  </si>
  <si>
    <t>2019年政府专项债务限额</t>
  </si>
  <si>
    <t>2019年政府专项债务余额</t>
  </si>
  <si>
    <t>合计</t>
  </si>
  <si>
    <t>一般债券额度</t>
  </si>
  <si>
    <t>专项债券额度</t>
  </si>
  <si>
    <t>小计</t>
  </si>
  <si>
    <t>新增一般
债券</t>
  </si>
  <si>
    <t>再融资债券</t>
  </si>
  <si>
    <t>新增专项
债券</t>
  </si>
  <si>
    <t>再融资
专项债券</t>
  </si>
  <si>
    <t>政府债券还本支出</t>
  </si>
  <si>
    <t>政府债券付息支出</t>
  </si>
  <si>
    <t>金    额</t>
  </si>
  <si>
    <t>二、当年政府债务收入</t>
  </si>
  <si>
    <t xml:space="preserve">     1.发行新增政府债券收入</t>
  </si>
  <si>
    <t xml:space="preserve">     2.发行再融资政府债券收入</t>
  </si>
  <si>
    <t>三、当年政府债务支出</t>
  </si>
  <si>
    <t xml:space="preserve">     1.新增一般债券列入一般公共预算项目支出</t>
  </si>
  <si>
    <t xml:space="preserve">     2.新增专项债券列入政府性基金预算项目支出</t>
  </si>
  <si>
    <t xml:space="preserve">     3.当年政府债务还本支出</t>
  </si>
  <si>
    <t xml:space="preserve">         其中：使用再融资债券还本支出</t>
  </si>
  <si>
    <t xml:space="preserve">               一般公共预算和政府性基金预算安排债务还本支出</t>
  </si>
  <si>
    <t xml:space="preserve">         其中：债券付息支出</t>
  </si>
  <si>
    <t xml:space="preserve">   1.新增政府债务收入</t>
  </si>
  <si>
    <t xml:space="preserve">   2.发行再融资债券收入</t>
  </si>
  <si>
    <t xml:space="preserve">   1.新增一般债券列入本级一般公共预算项目支出</t>
  </si>
  <si>
    <t xml:space="preserve">     其中：优抚安置</t>
  </si>
  <si>
    <t xml:space="preserve">           卫生健康</t>
  </si>
  <si>
    <t xml:space="preserve">           教育发展</t>
  </si>
  <si>
    <t xml:space="preserve">           科技创新发展</t>
  </si>
  <si>
    <t xml:space="preserve">           乡村振兴</t>
  </si>
  <si>
    <t xml:space="preserve">           交通发展</t>
  </si>
  <si>
    <t xml:space="preserve">           基本建设</t>
  </si>
  <si>
    <t xml:space="preserve">           公共安全保障</t>
  </si>
  <si>
    <t xml:space="preserve">           安全生产和应急管理</t>
  </si>
  <si>
    <t xml:space="preserve">           其他</t>
  </si>
  <si>
    <t xml:space="preserve">   2.新增专项债券列入本级政府性基金预算项目支出</t>
  </si>
  <si>
    <t xml:space="preserve">     其中：卫生健康</t>
  </si>
  <si>
    <t xml:space="preserve">   3.转贷县（市、区）政府债务支出</t>
  </si>
  <si>
    <t xml:space="preserve">      其中：转贷县（市、区）新增政府债务支出</t>
  </si>
  <si>
    <t xml:space="preserve">            转贷县（市、区）再融资债券支出</t>
  </si>
  <si>
    <t xml:space="preserve">      其中：使用再融资债券还本支出</t>
  </si>
  <si>
    <t xml:space="preserve">            一般公共预算和政府性基金预算安排债务还本支出</t>
  </si>
  <si>
    <t xml:space="preserve">      其中：债券付息支出</t>
  </si>
  <si>
    <t>市中区</t>
  </si>
  <si>
    <t>2019年市中区地方政府债务限额余额情况表</t>
  </si>
  <si>
    <t>2019年市中区地方政府一般债务限额余额情况表</t>
  </si>
  <si>
    <t>2019年市中区地方政府专项债务限额余额情况表</t>
  </si>
  <si>
    <t>2019年市中区地方政府债券发行情况表</t>
  </si>
  <si>
    <t>2019年市中区地方政府债券还本付息情况表</t>
  </si>
  <si>
    <t>2020年市中区本级政府债务收支计划表</t>
  </si>
  <si>
    <r>
      <rPr>
        <b/>
        <sz val="10"/>
        <rFont val="宋体"/>
        <family val="0"/>
      </rPr>
      <t>一、税收收入</t>
    </r>
  </si>
  <si>
    <r>
      <rPr>
        <b/>
        <sz val="10"/>
        <rFont val="宋体"/>
        <family val="0"/>
      </rPr>
      <t>增值税</t>
    </r>
  </si>
  <si>
    <r>
      <rPr>
        <b/>
        <sz val="10"/>
        <rFont val="宋体"/>
        <family val="0"/>
      </rPr>
      <t>企业所得税</t>
    </r>
  </si>
  <si>
    <r>
      <rPr>
        <b/>
        <sz val="10"/>
        <rFont val="宋体"/>
        <family val="0"/>
      </rPr>
      <t>个人所得税</t>
    </r>
  </si>
  <si>
    <r>
      <rPr>
        <b/>
        <sz val="10"/>
        <rFont val="宋体"/>
        <family val="0"/>
      </rPr>
      <t>资源税</t>
    </r>
  </si>
  <si>
    <r>
      <rPr>
        <b/>
        <sz val="10"/>
        <rFont val="宋体"/>
        <family val="0"/>
      </rPr>
      <t>城市维护建设税</t>
    </r>
  </si>
  <si>
    <r>
      <rPr>
        <b/>
        <sz val="10"/>
        <rFont val="宋体"/>
        <family val="0"/>
      </rPr>
      <t>房产税</t>
    </r>
  </si>
  <si>
    <r>
      <rPr>
        <b/>
        <sz val="10"/>
        <rFont val="宋体"/>
        <family val="0"/>
      </rPr>
      <t>印花税</t>
    </r>
  </si>
  <si>
    <r>
      <rPr>
        <b/>
        <sz val="10"/>
        <rFont val="宋体"/>
        <family val="0"/>
      </rPr>
      <t>城镇土地使用税</t>
    </r>
  </si>
  <si>
    <r>
      <rPr>
        <b/>
        <sz val="10"/>
        <rFont val="宋体"/>
        <family val="0"/>
      </rPr>
      <t>土地增值税</t>
    </r>
  </si>
  <si>
    <r>
      <rPr>
        <b/>
        <sz val="10"/>
        <rFont val="宋体"/>
        <family val="0"/>
      </rPr>
      <t>车船税</t>
    </r>
  </si>
  <si>
    <r>
      <rPr>
        <b/>
        <sz val="10"/>
        <rFont val="宋体"/>
        <family val="0"/>
      </rPr>
      <t>耕地占用税</t>
    </r>
  </si>
  <si>
    <r>
      <rPr>
        <b/>
        <sz val="10"/>
        <rFont val="宋体"/>
        <family val="0"/>
      </rPr>
      <t>契税</t>
    </r>
  </si>
  <si>
    <r>
      <rPr>
        <b/>
        <sz val="10"/>
        <rFont val="宋体"/>
        <family val="0"/>
      </rPr>
      <t>环境保护税</t>
    </r>
  </si>
  <si>
    <r>
      <rPr>
        <b/>
        <sz val="10"/>
        <rFont val="宋体"/>
        <family val="0"/>
      </rPr>
      <t>其他税收收入</t>
    </r>
  </si>
  <si>
    <r>
      <rPr>
        <b/>
        <sz val="10"/>
        <rFont val="宋体"/>
        <family val="0"/>
      </rPr>
      <t>二、非税收入</t>
    </r>
  </si>
  <si>
    <r>
      <rPr>
        <b/>
        <sz val="10"/>
        <rFont val="宋体"/>
        <family val="0"/>
      </rPr>
      <t>专项收入</t>
    </r>
  </si>
  <si>
    <r>
      <rPr>
        <b/>
        <sz val="10"/>
        <rFont val="宋体"/>
        <family val="0"/>
      </rPr>
      <t>行政事业性收费</t>
    </r>
  </si>
  <si>
    <r>
      <rPr>
        <b/>
        <sz val="10"/>
        <rFont val="宋体"/>
        <family val="0"/>
      </rPr>
      <t>罚没收入</t>
    </r>
  </si>
  <si>
    <r>
      <rPr>
        <b/>
        <sz val="10"/>
        <rFont val="宋体"/>
        <family val="0"/>
      </rPr>
      <t>国有资源（资产）有偿使用收入</t>
    </r>
  </si>
  <si>
    <r>
      <rPr>
        <b/>
        <sz val="10"/>
        <rFont val="宋体"/>
        <family val="0"/>
      </rPr>
      <t>其他收入</t>
    </r>
  </si>
  <si>
    <r>
      <rPr>
        <b/>
        <sz val="10"/>
        <rFont val="宋体"/>
        <family val="0"/>
      </rPr>
      <t>本年收入合计</t>
    </r>
  </si>
  <si>
    <t>备注</t>
  </si>
  <si>
    <r>
      <rPr>
        <b/>
        <sz val="10"/>
        <rFont val="宋体"/>
        <family val="0"/>
      </rPr>
      <t>一、一般公共服务</t>
    </r>
  </si>
  <si>
    <r>
      <rPr>
        <b/>
        <sz val="10"/>
        <rFont val="宋体"/>
        <family val="0"/>
      </rPr>
      <t>二、国防</t>
    </r>
  </si>
  <si>
    <r>
      <rPr>
        <b/>
        <sz val="10"/>
        <rFont val="宋体"/>
        <family val="0"/>
      </rPr>
      <t>三、公共安全</t>
    </r>
  </si>
  <si>
    <r>
      <rPr>
        <b/>
        <sz val="10"/>
        <rFont val="宋体"/>
        <family val="0"/>
      </rPr>
      <t>四、教育</t>
    </r>
  </si>
  <si>
    <r>
      <rPr>
        <b/>
        <sz val="10"/>
        <rFont val="宋体"/>
        <family val="0"/>
      </rPr>
      <t>五、科学技术</t>
    </r>
  </si>
  <si>
    <r>
      <rPr>
        <b/>
        <sz val="10"/>
        <rFont val="宋体"/>
        <family val="0"/>
      </rPr>
      <t>六、文化旅游体育与传媒</t>
    </r>
  </si>
  <si>
    <r>
      <rPr>
        <b/>
        <sz val="10"/>
        <rFont val="宋体"/>
        <family val="0"/>
      </rPr>
      <t>七、社会保障和就业</t>
    </r>
  </si>
  <si>
    <r>
      <rPr>
        <b/>
        <sz val="10"/>
        <rFont val="宋体"/>
        <family val="0"/>
      </rPr>
      <t>八、卫生健康</t>
    </r>
  </si>
  <si>
    <r>
      <rPr>
        <b/>
        <sz val="10"/>
        <rFont val="宋体"/>
        <family val="0"/>
      </rPr>
      <t>九、节能环保</t>
    </r>
  </si>
  <si>
    <r>
      <rPr>
        <b/>
        <sz val="10"/>
        <rFont val="宋体"/>
        <family val="0"/>
      </rPr>
      <t>十、城乡社区</t>
    </r>
  </si>
  <si>
    <r>
      <rPr>
        <b/>
        <sz val="10"/>
        <rFont val="宋体"/>
        <family val="0"/>
      </rPr>
      <t>十一、农林水</t>
    </r>
  </si>
  <si>
    <r>
      <rPr>
        <b/>
        <sz val="10"/>
        <rFont val="宋体"/>
        <family val="0"/>
      </rPr>
      <t>十二、交通运输</t>
    </r>
  </si>
  <si>
    <r>
      <rPr>
        <b/>
        <sz val="10"/>
        <rFont val="宋体"/>
        <family val="0"/>
      </rPr>
      <t>十三、资源勘探信息</t>
    </r>
  </si>
  <si>
    <r>
      <rPr>
        <b/>
        <sz val="10"/>
        <rFont val="宋体"/>
        <family val="0"/>
      </rPr>
      <t>十四、商业服务业等</t>
    </r>
  </si>
  <si>
    <r>
      <rPr>
        <b/>
        <sz val="10"/>
        <rFont val="宋体"/>
        <family val="0"/>
      </rPr>
      <t>十五、金融支出</t>
    </r>
  </si>
  <si>
    <r>
      <rPr>
        <b/>
        <sz val="10"/>
        <rFont val="宋体"/>
        <family val="0"/>
      </rPr>
      <t>十六、援助其他地区支出</t>
    </r>
  </si>
  <si>
    <r>
      <rPr>
        <b/>
        <sz val="10"/>
        <rFont val="宋体"/>
        <family val="0"/>
      </rPr>
      <t>十七、自然资源海洋气象</t>
    </r>
  </si>
  <si>
    <r>
      <rPr>
        <b/>
        <sz val="10"/>
        <rFont val="宋体"/>
        <family val="0"/>
      </rPr>
      <t>十八、住房保障支出</t>
    </r>
  </si>
  <si>
    <r>
      <rPr>
        <b/>
        <sz val="10"/>
        <rFont val="宋体"/>
        <family val="0"/>
      </rPr>
      <t>十九、粮油物资储备</t>
    </r>
  </si>
  <si>
    <r>
      <rPr>
        <b/>
        <sz val="10"/>
        <rFont val="宋体"/>
        <family val="0"/>
      </rPr>
      <t>二十、灾害防治及应急管理</t>
    </r>
  </si>
  <si>
    <r>
      <rPr>
        <b/>
        <sz val="10"/>
        <rFont val="宋体"/>
        <family val="0"/>
      </rPr>
      <t>二十一、预备费</t>
    </r>
  </si>
  <si>
    <r>
      <rPr>
        <b/>
        <sz val="10"/>
        <rFont val="宋体"/>
        <family val="0"/>
      </rPr>
      <t>二十二、债务付息支出</t>
    </r>
  </si>
  <si>
    <r>
      <rPr>
        <b/>
        <sz val="10"/>
        <rFont val="宋体"/>
        <family val="0"/>
      </rPr>
      <t>二十三、其他</t>
    </r>
  </si>
  <si>
    <r>
      <rPr>
        <b/>
        <sz val="10"/>
        <rFont val="宋体"/>
        <family val="0"/>
      </rPr>
      <t>本年支出合计</t>
    </r>
  </si>
  <si>
    <r>
      <rPr>
        <sz val="8"/>
        <rFont val="宋体"/>
        <family val="0"/>
      </rPr>
      <t>实际执行中转列其他相关科目</t>
    </r>
  </si>
  <si>
    <r>
      <rPr>
        <sz val="8"/>
        <rFont val="宋体"/>
        <family val="0"/>
      </rPr>
      <t>预计乡村振兴及增人增资</t>
    </r>
  </si>
  <si>
    <t>2020年一般公共预算基本支出预算表(按经济性质分类)</t>
  </si>
  <si>
    <t>单位：万元</t>
  </si>
  <si>
    <t>经济分类科目编码</t>
  </si>
  <si>
    <t>基本支出</t>
  </si>
  <si>
    <t>类</t>
  </si>
  <si>
    <t>款</t>
  </si>
  <si>
    <t>301</t>
  </si>
  <si>
    <t>工资福利支出</t>
  </si>
  <si>
    <t xml:space="preserve">  301</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</si>
  <si>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</si>
  <si>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</si>
  <si>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</si>
  <si>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</si>
  <si>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</si>
  <si>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</si>
  <si>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</si>
  <si>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</si>
  <si>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</si>
  <si>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</si>
  <si>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</si>
  <si>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</si>
  <si>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</si>
  <si>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</si>
  <si>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</si>
  <si>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</si>
  <si>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</si>
  <si>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</si>
  <si>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</si>
  <si>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 xml:space="preserve">  住房公积金</t>
  </si>
  <si>
    <t>30114</t>
  </si>
  <si>
    <t xml:space="preserve">  医疗费</t>
  </si>
  <si>
    <t>30199</t>
  </si>
  <si>
    <t xml:space="preserve">  其他工资福利支出</t>
  </si>
  <si>
    <t>302</t>
  </si>
  <si>
    <t>商品和服务支出</t>
  </si>
  <si>
    <t xml:space="preserve">  302</t>
  </si>
  <si>
    <t>30201</t>
  </si>
  <si>
    <t xml:space="preserve">  办公费</t>
  </si>
  <si>
    <t>30202</t>
  </si>
  <si>
    <t xml:space="preserve">  印刷费</t>
  </si>
  <si>
    <t>30203</t>
  </si>
  <si>
    <t xml:space="preserve">  咨询费</t>
  </si>
  <si>
    <t>30205</t>
  </si>
  <si>
    <t xml:space="preserve">  水费</t>
  </si>
  <si>
    <t>30206</t>
  </si>
  <si>
    <t xml:space="preserve">  电费</t>
  </si>
  <si>
    <t>30208</t>
  </si>
  <si>
    <t xml:space="preserve">  取暖费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</si>
  <si>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</si>
  <si>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</si>
  <si>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</si>
  <si>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</si>
  <si>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</si>
  <si>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</si>
  <si>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</si>
  <si>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</si>
  <si>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</si>
  <si>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</si>
  <si>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</si>
  <si>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</si>
  <si>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30218</t>
  </si>
  <si>
    <t xml:space="preserve">  专用材料费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</si>
  <si>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</si>
  <si>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</si>
  <si>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</si>
  <si>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</si>
  <si>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</si>
  <si>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</si>
  <si>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</si>
  <si>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</si>
  <si>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</si>
  <si>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</si>
  <si>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</si>
  <si>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</si>
  <si>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</si>
  <si>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对个人和家庭的补助</t>
  </si>
  <si>
    <t xml:space="preserve">  303</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</si>
  <si>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</si>
  <si>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</si>
  <si>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</si>
  <si>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</si>
  <si>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</si>
  <si>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</si>
  <si>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</si>
  <si>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</si>
  <si>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</si>
  <si>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</si>
  <si>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</si>
  <si>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</si>
  <si>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30308</t>
  </si>
  <si>
    <t xml:space="preserve">  助学金</t>
  </si>
  <si>
    <t>30309</t>
  </si>
  <si>
    <t xml:space="preserve">  奖励金</t>
  </si>
  <si>
    <t>30399</t>
  </si>
  <si>
    <t xml:space="preserve">  其他对个人和家庭的补助支出</t>
  </si>
  <si>
    <r>
      <rPr>
        <sz val="10"/>
        <rFont val="宋体"/>
        <family val="0"/>
      </rPr>
      <t>表</t>
    </r>
    <r>
      <rPr>
        <sz val="10"/>
        <rFont val="Helv"/>
        <family val="2"/>
      </rPr>
      <t>6</t>
    </r>
  </si>
  <si>
    <r>
      <rPr>
        <b/>
        <sz val="10"/>
        <rFont val="宋体"/>
        <family val="0"/>
      </rPr>
      <t>单位：万元</t>
    </r>
  </si>
  <si>
    <r>
      <rPr>
        <b/>
        <sz val="10"/>
        <rFont val="黑体"/>
        <family val="3"/>
      </rPr>
      <t>政府收支功能分类科目</t>
    </r>
  </si>
  <si>
    <r>
      <t>2020</t>
    </r>
    <r>
      <rPr>
        <b/>
        <sz val="10"/>
        <rFont val="黑体"/>
        <family val="3"/>
      </rPr>
      <t>年预算数</t>
    </r>
  </si>
  <si>
    <r>
      <rPr>
        <b/>
        <sz val="10"/>
        <rFont val="宋体"/>
        <family val="0"/>
      </rPr>
      <t>一般公共服务支出</t>
    </r>
  </si>
  <si>
    <r>
      <t xml:space="preserve">  </t>
    </r>
    <r>
      <rPr>
        <b/>
        <sz val="10"/>
        <rFont val="宋体"/>
        <family val="0"/>
      </rPr>
      <t>人大事务</t>
    </r>
  </si>
  <si>
    <r>
      <t xml:space="preserve">    </t>
    </r>
    <r>
      <rPr>
        <b/>
        <sz val="10"/>
        <rFont val="宋体"/>
        <family val="0"/>
      </rPr>
      <t>行政运行</t>
    </r>
  </si>
  <si>
    <r>
      <t xml:space="preserve">    </t>
    </r>
    <r>
      <rPr>
        <b/>
        <sz val="10"/>
        <rFont val="宋体"/>
        <family val="0"/>
      </rPr>
      <t>一般行政管理事务</t>
    </r>
  </si>
  <si>
    <r>
      <t xml:space="preserve">    </t>
    </r>
    <r>
      <rPr>
        <b/>
        <sz val="10"/>
        <rFont val="宋体"/>
        <family val="0"/>
      </rPr>
      <t>机关服务</t>
    </r>
  </si>
  <si>
    <r>
      <t xml:space="preserve">    </t>
    </r>
    <r>
      <rPr>
        <b/>
        <sz val="10"/>
        <rFont val="宋体"/>
        <family val="0"/>
      </rPr>
      <t>人大会议</t>
    </r>
  </si>
  <si>
    <r>
      <t xml:space="preserve">    </t>
    </r>
    <r>
      <rPr>
        <b/>
        <sz val="10"/>
        <rFont val="宋体"/>
        <family val="0"/>
      </rPr>
      <t>人大代表履职能力提升</t>
    </r>
  </si>
  <si>
    <r>
      <t xml:space="preserve">    </t>
    </r>
    <r>
      <rPr>
        <b/>
        <sz val="10"/>
        <rFont val="宋体"/>
        <family val="0"/>
      </rPr>
      <t>代表工作</t>
    </r>
  </si>
  <si>
    <r>
      <t xml:space="preserve">  </t>
    </r>
    <r>
      <rPr>
        <b/>
        <sz val="10"/>
        <rFont val="宋体"/>
        <family val="0"/>
      </rPr>
      <t>政协事务</t>
    </r>
  </si>
  <si>
    <r>
      <t xml:space="preserve">    </t>
    </r>
    <r>
      <rPr>
        <b/>
        <sz val="10"/>
        <rFont val="宋体"/>
        <family val="0"/>
      </rPr>
      <t>政协会议</t>
    </r>
  </si>
  <si>
    <r>
      <t xml:space="preserve">    </t>
    </r>
    <r>
      <rPr>
        <b/>
        <sz val="10"/>
        <rFont val="宋体"/>
        <family val="0"/>
      </rPr>
      <t>参政议政</t>
    </r>
  </si>
  <si>
    <r>
      <t xml:space="preserve">  </t>
    </r>
    <r>
      <rPr>
        <b/>
        <sz val="10"/>
        <rFont val="宋体"/>
        <family val="0"/>
      </rPr>
      <t>政府办公厅（室）及相关机构事务</t>
    </r>
  </si>
  <si>
    <r>
      <t xml:space="preserve">    </t>
    </r>
    <r>
      <rPr>
        <b/>
        <sz val="10"/>
        <rFont val="宋体"/>
        <family val="0"/>
      </rPr>
      <t>政务公开审批</t>
    </r>
  </si>
  <si>
    <r>
      <t xml:space="preserve">    </t>
    </r>
    <r>
      <rPr>
        <b/>
        <sz val="10"/>
        <rFont val="宋体"/>
        <family val="0"/>
      </rPr>
      <t>信访事务</t>
    </r>
  </si>
  <si>
    <r>
      <t xml:space="preserve">    </t>
    </r>
    <r>
      <rPr>
        <b/>
        <sz val="10"/>
        <rFont val="宋体"/>
        <family val="0"/>
      </rPr>
      <t>其他政府办公厅（室）及相关机构事务支出</t>
    </r>
  </si>
  <si>
    <r>
      <t xml:space="preserve">  </t>
    </r>
    <r>
      <rPr>
        <b/>
        <sz val="10"/>
        <rFont val="宋体"/>
        <family val="0"/>
      </rPr>
      <t>发展与改革事务</t>
    </r>
  </si>
  <si>
    <r>
      <t xml:space="preserve">    </t>
    </r>
    <r>
      <rPr>
        <b/>
        <sz val="10"/>
        <rFont val="宋体"/>
        <family val="0"/>
      </rPr>
      <t>战略规划与实施</t>
    </r>
  </si>
  <si>
    <r>
      <t xml:space="preserve">    </t>
    </r>
    <r>
      <rPr>
        <b/>
        <sz val="10"/>
        <rFont val="宋体"/>
        <family val="0"/>
      </rPr>
      <t>日常经济运行调节</t>
    </r>
  </si>
  <si>
    <r>
      <t xml:space="preserve">    </t>
    </r>
    <r>
      <rPr>
        <b/>
        <sz val="10"/>
        <rFont val="宋体"/>
        <family val="0"/>
      </rPr>
      <t>物价管理</t>
    </r>
  </si>
  <si>
    <r>
      <t xml:space="preserve">    </t>
    </r>
    <r>
      <rPr>
        <b/>
        <sz val="10"/>
        <rFont val="宋体"/>
        <family val="0"/>
      </rPr>
      <t>事业运行</t>
    </r>
  </si>
  <si>
    <r>
      <t xml:space="preserve">    </t>
    </r>
    <r>
      <rPr>
        <b/>
        <sz val="10"/>
        <rFont val="宋体"/>
        <family val="0"/>
      </rPr>
      <t>其他发展与改革事务支出</t>
    </r>
  </si>
  <si>
    <r>
      <t xml:space="preserve">  </t>
    </r>
    <r>
      <rPr>
        <b/>
        <sz val="10"/>
        <rFont val="宋体"/>
        <family val="0"/>
      </rPr>
      <t>统计信息事务</t>
    </r>
  </si>
  <si>
    <r>
      <t xml:space="preserve">    </t>
    </r>
    <r>
      <rPr>
        <b/>
        <sz val="10"/>
        <rFont val="宋体"/>
        <family val="0"/>
      </rPr>
      <t>专项普查活动</t>
    </r>
  </si>
  <si>
    <r>
      <t xml:space="preserve">    </t>
    </r>
    <r>
      <rPr>
        <b/>
        <sz val="10"/>
        <rFont val="宋体"/>
        <family val="0"/>
      </rPr>
      <t>统计抽样调查</t>
    </r>
  </si>
  <si>
    <r>
      <t xml:space="preserve">  </t>
    </r>
    <r>
      <rPr>
        <b/>
        <sz val="10"/>
        <rFont val="宋体"/>
        <family val="0"/>
      </rPr>
      <t>财政事务</t>
    </r>
  </si>
  <si>
    <r>
      <t xml:space="preserve">    </t>
    </r>
    <r>
      <rPr>
        <b/>
        <sz val="10"/>
        <rFont val="宋体"/>
        <family val="0"/>
      </rPr>
      <t>信息化建设</t>
    </r>
  </si>
  <si>
    <r>
      <t xml:space="preserve">    </t>
    </r>
    <r>
      <rPr>
        <b/>
        <sz val="10"/>
        <rFont val="宋体"/>
        <family val="0"/>
      </rPr>
      <t>财政委托业务支出</t>
    </r>
  </si>
  <si>
    <r>
      <t xml:space="preserve">  </t>
    </r>
    <r>
      <rPr>
        <b/>
        <sz val="10"/>
        <rFont val="宋体"/>
        <family val="0"/>
      </rPr>
      <t>税收事务</t>
    </r>
  </si>
  <si>
    <r>
      <t xml:space="preserve">    </t>
    </r>
    <r>
      <rPr>
        <b/>
        <sz val="10"/>
        <rFont val="宋体"/>
        <family val="0"/>
      </rPr>
      <t>协税护税</t>
    </r>
  </si>
  <si>
    <r>
      <t xml:space="preserve">  </t>
    </r>
    <r>
      <rPr>
        <b/>
        <sz val="10"/>
        <rFont val="宋体"/>
        <family val="0"/>
      </rPr>
      <t>审计事务</t>
    </r>
  </si>
  <si>
    <r>
      <t xml:space="preserve">    </t>
    </r>
    <r>
      <rPr>
        <b/>
        <sz val="10"/>
        <rFont val="宋体"/>
        <family val="0"/>
      </rPr>
      <t>审计业务</t>
    </r>
  </si>
  <si>
    <r>
      <t xml:space="preserve">  </t>
    </r>
    <r>
      <rPr>
        <b/>
        <sz val="10"/>
        <rFont val="宋体"/>
        <family val="0"/>
      </rPr>
      <t>人力资源事务</t>
    </r>
  </si>
  <si>
    <r>
      <t xml:space="preserve">    </t>
    </r>
    <r>
      <rPr>
        <b/>
        <sz val="10"/>
        <rFont val="宋体"/>
        <family val="0"/>
      </rPr>
      <t>引进人才费用</t>
    </r>
  </si>
  <si>
    <r>
      <t xml:space="preserve">  </t>
    </r>
    <r>
      <rPr>
        <b/>
        <sz val="10"/>
        <rFont val="宋体"/>
        <family val="0"/>
      </rPr>
      <t>纪检监察事务</t>
    </r>
  </si>
  <si>
    <r>
      <t xml:space="preserve">    </t>
    </r>
    <r>
      <rPr>
        <b/>
        <sz val="10"/>
        <rFont val="宋体"/>
        <family val="0"/>
      </rPr>
      <t>大案要案查处</t>
    </r>
  </si>
  <si>
    <r>
      <t xml:space="preserve">    </t>
    </r>
    <r>
      <rPr>
        <b/>
        <sz val="10"/>
        <rFont val="宋体"/>
        <family val="0"/>
      </rPr>
      <t>派驻派出机构</t>
    </r>
  </si>
  <si>
    <r>
      <t xml:space="preserve">    </t>
    </r>
    <r>
      <rPr>
        <b/>
        <sz val="10"/>
        <rFont val="宋体"/>
        <family val="0"/>
      </rPr>
      <t>巡视工作</t>
    </r>
  </si>
  <si>
    <r>
      <t xml:space="preserve">    </t>
    </r>
    <r>
      <rPr>
        <b/>
        <sz val="10"/>
        <rFont val="宋体"/>
        <family val="0"/>
      </rPr>
      <t>其他纪检监察事务支出</t>
    </r>
  </si>
  <si>
    <r>
      <t xml:space="preserve">  </t>
    </r>
    <r>
      <rPr>
        <b/>
        <sz val="10"/>
        <rFont val="宋体"/>
        <family val="0"/>
      </rPr>
      <t>商贸事务</t>
    </r>
  </si>
  <si>
    <r>
      <t xml:space="preserve">    </t>
    </r>
    <r>
      <rPr>
        <b/>
        <sz val="10"/>
        <rFont val="宋体"/>
        <family val="0"/>
      </rPr>
      <t>对外贸易管理</t>
    </r>
  </si>
  <si>
    <r>
      <t xml:space="preserve">    </t>
    </r>
    <r>
      <rPr>
        <b/>
        <sz val="10"/>
        <rFont val="宋体"/>
        <family val="0"/>
      </rPr>
      <t>外资管理</t>
    </r>
  </si>
  <si>
    <r>
      <t xml:space="preserve">    </t>
    </r>
    <r>
      <rPr>
        <b/>
        <sz val="10"/>
        <rFont val="宋体"/>
        <family val="0"/>
      </rPr>
      <t>国内贸易管理</t>
    </r>
  </si>
  <si>
    <r>
      <t xml:space="preserve">    </t>
    </r>
    <r>
      <rPr>
        <b/>
        <sz val="10"/>
        <rFont val="宋体"/>
        <family val="0"/>
      </rPr>
      <t>招商引资</t>
    </r>
  </si>
  <si>
    <r>
      <t xml:space="preserve">  </t>
    </r>
    <r>
      <rPr>
        <b/>
        <sz val="10"/>
        <rFont val="宋体"/>
        <family val="0"/>
      </rPr>
      <t>民族事务</t>
    </r>
  </si>
  <si>
    <r>
      <t xml:space="preserve">  </t>
    </r>
    <r>
      <rPr>
        <b/>
        <sz val="10"/>
        <rFont val="宋体"/>
        <family val="0"/>
      </rPr>
      <t>档案事务</t>
    </r>
  </si>
  <si>
    <r>
      <t xml:space="preserve">    </t>
    </r>
    <r>
      <rPr>
        <b/>
        <sz val="10"/>
        <rFont val="宋体"/>
        <family val="0"/>
      </rPr>
      <t>档案馆</t>
    </r>
  </si>
  <si>
    <r>
      <t xml:space="preserve">  </t>
    </r>
    <r>
      <rPr>
        <b/>
        <sz val="10"/>
        <rFont val="宋体"/>
        <family val="0"/>
      </rPr>
      <t>民主党派及工商联事务</t>
    </r>
  </si>
  <si>
    <r>
      <t xml:space="preserve">  </t>
    </r>
    <r>
      <rPr>
        <b/>
        <sz val="10"/>
        <rFont val="宋体"/>
        <family val="0"/>
      </rPr>
      <t>群众团体事务</t>
    </r>
  </si>
  <si>
    <r>
      <t xml:space="preserve">    </t>
    </r>
    <r>
      <rPr>
        <b/>
        <sz val="10"/>
        <rFont val="宋体"/>
        <family val="0"/>
      </rPr>
      <t>工会事务</t>
    </r>
  </si>
  <si>
    <r>
      <t xml:space="preserve">    </t>
    </r>
    <r>
      <rPr>
        <b/>
        <sz val="10"/>
        <rFont val="宋体"/>
        <family val="0"/>
      </rPr>
      <t>其他群众团体事务支出</t>
    </r>
  </si>
  <si>
    <r>
      <t xml:space="preserve">  </t>
    </r>
    <r>
      <rPr>
        <b/>
        <sz val="10"/>
        <rFont val="宋体"/>
        <family val="0"/>
      </rPr>
      <t>党委办公厅（室）及相关机构事务</t>
    </r>
  </si>
  <si>
    <r>
      <t xml:space="preserve">  </t>
    </r>
    <r>
      <rPr>
        <b/>
        <sz val="10"/>
        <rFont val="宋体"/>
        <family val="0"/>
      </rPr>
      <t>组织事务</t>
    </r>
  </si>
  <si>
    <r>
      <t xml:space="preserve">    </t>
    </r>
    <r>
      <rPr>
        <b/>
        <sz val="10"/>
        <rFont val="宋体"/>
        <family val="0"/>
      </rPr>
      <t>公务员事务</t>
    </r>
  </si>
  <si>
    <r>
      <t xml:space="preserve">    </t>
    </r>
    <r>
      <rPr>
        <b/>
        <sz val="10"/>
        <rFont val="宋体"/>
        <family val="0"/>
      </rPr>
      <t>其他组织事务支出</t>
    </r>
  </si>
  <si>
    <r>
      <t xml:space="preserve">  </t>
    </r>
    <r>
      <rPr>
        <b/>
        <sz val="10"/>
        <rFont val="宋体"/>
        <family val="0"/>
      </rPr>
      <t>宣传事务</t>
    </r>
  </si>
  <si>
    <r>
      <t xml:space="preserve">  </t>
    </r>
    <r>
      <rPr>
        <b/>
        <sz val="10"/>
        <rFont val="宋体"/>
        <family val="0"/>
      </rPr>
      <t>统战事务</t>
    </r>
  </si>
  <si>
    <r>
      <t xml:space="preserve">    </t>
    </r>
    <r>
      <rPr>
        <b/>
        <sz val="10"/>
        <rFont val="宋体"/>
        <family val="0"/>
      </rPr>
      <t>华侨事务</t>
    </r>
  </si>
  <si>
    <r>
      <t xml:space="preserve">    </t>
    </r>
    <r>
      <rPr>
        <b/>
        <sz val="10"/>
        <rFont val="宋体"/>
        <family val="0"/>
      </rPr>
      <t>其他统战事务支出</t>
    </r>
  </si>
  <si>
    <r>
      <t xml:space="preserve">  </t>
    </r>
    <r>
      <rPr>
        <b/>
        <sz val="10"/>
        <rFont val="宋体"/>
        <family val="0"/>
      </rPr>
      <t>其他共产党事务支出</t>
    </r>
  </si>
  <si>
    <r>
      <t xml:space="preserve">  </t>
    </r>
    <r>
      <rPr>
        <b/>
        <sz val="10"/>
        <rFont val="宋体"/>
        <family val="0"/>
      </rPr>
      <t>市场监督管理事务</t>
    </r>
  </si>
  <si>
    <r>
      <t xml:space="preserve">    </t>
    </r>
    <r>
      <rPr>
        <b/>
        <sz val="10"/>
        <rFont val="宋体"/>
        <family val="0"/>
      </rPr>
      <t>市场主体管理</t>
    </r>
  </si>
  <si>
    <r>
      <t xml:space="preserve">    </t>
    </r>
    <r>
      <rPr>
        <b/>
        <sz val="10"/>
        <rFont val="宋体"/>
        <family val="0"/>
      </rPr>
      <t>市场秩序执法</t>
    </r>
  </si>
  <si>
    <r>
      <t xml:space="preserve">    </t>
    </r>
    <r>
      <rPr>
        <b/>
        <sz val="10"/>
        <rFont val="宋体"/>
        <family val="0"/>
      </rPr>
      <t>质量基础</t>
    </r>
  </si>
  <si>
    <r>
      <t xml:space="preserve">    </t>
    </r>
    <r>
      <rPr>
        <b/>
        <sz val="10"/>
        <rFont val="宋体"/>
        <family val="0"/>
      </rPr>
      <t>药品事务</t>
    </r>
  </si>
  <si>
    <r>
      <t xml:space="preserve">    </t>
    </r>
    <r>
      <rPr>
        <b/>
        <sz val="10"/>
        <rFont val="宋体"/>
        <family val="0"/>
      </rPr>
      <t>质量安全监管</t>
    </r>
  </si>
  <si>
    <r>
      <t xml:space="preserve">    </t>
    </r>
    <r>
      <rPr>
        <b/>
        <sz val="10"/>
        <rFont val="宋体"/>
        <family val="0"/>
      </rPr>
      <t>食品安全监管</t>
    </r>
  </si>
  <si>
    <r>
      <rPr>
        <b/>
        <sz val="10"/>
        <rFont val="宋体"/>
        <family val="0"/>
      </rPr>
      <t>国防支出</t>
    </r>
  </si>
  <si>
    <r>
      <t xml:space="preserve">  </t>
    </r>
    <r>
      <rPr>
        <b/>
        <sz val="10"/>
        <rFont val="宋体"/>
        <family val="0"/>
      </rPr>
      <t>国防动员</t>
    </r>
  </si>
  <si>
    <r>
      <t xml:space="preserve">    </t>
    </r>
    <r>
      <rPr>
        <b/>
        <sz val="10"/>
        <rFont val="宋体"/>
        <family val="0"/>
      </rPr>
      <t>兵役征集</t>
    </r>
  </si>
  <si>
    <r>
      <t xml:space="preserve">    </t>
    </r>
    <r>
      <rPr>
        <b/>
        <sz val="10"/>
        <rFont val="宋体"/>
        <family val="0"/>
      </rPr>
      <t>民兵</t>
    </r>
  </si>
  <si>
    <r>
      <rPr>
        <b/>
        <sz val="10"/>
        <rFont val="宋体"/>
        <family val="0"/>
      </rPr>
      <t>公共安全支出</t>
    </r>
  </si>
  <si>
    <r>
      <t xml:space="preserve">  </t>
    </r>
    <r>
      <rPr>
        <b/>
        <sz val="10"/>
        <rFont val="宋体"/>
        <family val="0"/>
      </rPr>
      <t>公安</t>
    </r>
  </si>
  <si>
    <r>
      <t xml:space="preserve">    </t>
    </r>
    <r>
      <rPr>
        <b/>
        <sz val="10"/>
        <rFont val="宋体"/>
        <family val="0"/>
      </rPr>
      <t>执法办案</t>
    </r>
  </si>
  <si>
    <r>
      <t xml:space="preserve">  </t>
    </r>
    <r>
      <rPr>
        <b/>
        <sz val="10"/>
        <rFont val="宋体"/>
        <family val="0"/>
      </rPr>
      <t>检察</t>
    </r>
  </si>
  <si>
    <r>
      <t xml:space="preserve">    </t>
    </r>
    <r>
      <rPr>
        <b/>
        <sz val="10"/>
        <rFont val="宋体"/>
        <family val="0"/>
      </rPr>
      <t>检察监督</t>
    </r>
  </si>
  <si>
    <r>
      <t xml:space="preserve">  </t>
    </r>
    <r>
      <rPr>
        <b/>
        <sz val="10"/>
        <rFont val="宋体"/>
        <family val="0"/>
      </rPr>
      <t>法院</t>
    </r>
  </si>
  <si>
    <r>
      <t xml:space="preserve">    </t>
    </r>
    <r>
      <rPr>
        <b/>
        <sz val="10"/>
        <rFont val="宋体"/>
        <family val="0"/>
      </rPr>
      <t>案件审判</t>
    </r>
  </si>
  <si>
    <r>
      <t xml:space="preserve">  </t>
    </r>
    <r>
      <rPr>
        <b/>
        <sz val="10"/>
        <rFont val="宋体"/>
        <family val="0"/>
      </rPr>
      <t>司法</t>
    </r>
  </si>
  <si>
    <r>
      <t xml:space="preserve">    </t>
    </r>
    <r>
      <rPr>
        <b/>
        <sz val="10"/>
        <rFont val="宋体"/>
        <family val="0"/>
      </rPr>
      <t>基层司法业务</t>
    </r>
  </si>
  <si>
    <r>
      <t xml:space="preserve">    </t>
    </r>
    <r>
      <rPr>
        <b/>
        <sz val="10"/>
        <rFont val="宋体"/>
        <family val="0"/>
      </rPr>
      <t>普法宣传</t>
    </r>
  </si>
  <si>
    <r>
      <t xml:space="preserve">    </t>
    </r>
    <r>
      <rPr>
        <b/>
        <sz val="10"/>
        <rFont val="宋体"/>
        <family val="0"/>
      </rPr>
      <t>律师公证管理</t>
    </r>
  </si>
  <si>
    <r>
      <t xml:space="preserve">    </t>
    </r>
    <r>
      <rPr>
        <b/>
        <sz val="10"/>
        <rFont val="宋体"/>
        <family val="0"/>
      </rPr>
      <t>法律援助</t>
    </r>
  </si>
  <si>
    <r>
      <t xml:space="preserve">    </t>
    </r>
    <r>
      <rPr>
        <b/>
        <sz val="10"/>
        <rFont val="宋体"/>
        <family val="0"/>
      </rPr>
      <t>社区矫正</t>
    </r>
  </si>
  <si>
    <r>
      <t xml:space="preserve">    </t>
    </r>
    <r>
      <rPr>
        <b/>
        <sz val="10"/>
        <rFont val="宋体"/>
        <family val="0"/>
      </rPr>
      <t>其他司法支出</t>
    </r>
  </si>
  <si>
    <r>
      <rPr>
        <b/>
        <sz val="10"/>
        <rFont val="宋体"/>
        <family val="0"/>
      </rPr>
      <t>教育支出</t>
    </r>
  </si>
  <si>
    <r>
      <t xml:space="preserve">  </t>
    </r>
    <r>
      <rPr>
        <b/>
        <sz val="10"/>
        <rFont val="宋体"/>
        <family val="0"/>
      </rPr>
      <t>教育管理事务</t>
    </r>
  </si>
  <si>
    <r>
      <t xml:space="preserve">  </t>
    </r>
    <r>
      <rPr>
        <b/>
        <sz val="10"/>
        <rFont val="宋体"/>
        <family val="0"/>
      </rPr>
      <t>普通教育</t>
    </r>
  </si>
  <si>
    <r>
      <t xml:space="preserve">    </t>
    </r>
    <r>
      <rPr>
        <b/>
        <sz val="10"/>
        <rFont val="宋体"/>
        <family val="0"/>
      </rPr>
      <t>学前教育</t>
    </r>
  </si>
  <si>
    <r>
      <t xml:space="preserve">    </t>
    </r>
    <r>
      <rPr>
        <b/>
        <sz val="10"/>
        <rFont val="宋体"/>
        <family val="0"/>
      </rPr>
      <t>小学教育</t>
    </r>
  </si>
  <si>
    <r>
      <t xml:space="preserve">    </t>
    </r>
    <r>
      <rPr>
        <b/>
        <sz val="10"/>
        <rFont val="宋体"/>
        <family val="0"/>
      </rPr>
      <t>初中教育</t>
    </r>
  </si>
  <si>
    <r>
      <t xml:space="preserve">    </t>
    </r>
    <r>
      <rPr>
        <b/>
        <sz val="10"/>
        <rFont val="宋体"/>
        <family val="0"/>
      </rPr>
      <t>高中教育</t>
    </r>
  </si>
  <si>
    <r>
      <t xml:space="preserve">    </t>
    </r>
    <r>
      <rPr>
        <b/>
        <sz val="10"/>
        <rFont val="宋体"/>
        <family val="0"/>
      </rPr>
      <t>其他普通教育支出</t>
    </r>
  </si>
  <si>
    <r>
      <t xml:space="preserve">  </t>
    </r>
    <r>
      <rPr>
        <b/>
        <sz val="10"/>
        <rFont val="宋体"/>
        <family val="0"/>
      </rPr>
      <t>职业教育</t>
    </r>
  </si>
  <si>
    <r>
      <t xml:space="preserve">    </t>
    </r>
    <r>
      <rPr>
        <b/>
        <sz val="10"/>
        <rFont val="宋体"/>
        <family val="0"/>
      </rPr>
      <t>中等职业教育</t>
    </r>
  </si>
  <si>
    <r>
      <t xml:space="preserve">    </t>
    </r>
    <r>
      <rPr>
        <b/>
        <sz val="10"/>
        <rFont val="宋体"/>
        <family val="0"/>
      </rPr>
      <t>其他职业教育支出</t>
    </r>
  </si>
  <si>
    <r>
      <t xml:space="preserve">  </t>
    </r>
    <r>
      <rPr>
        <b/>
        <sz val="10"/>
        <rFont val="宋体"/>
        <family val="0"/>
      </rPr>
      <t>成人教育</t>
    </r>
  </si>
  <si>
    <r>
      <t xml:space="preserve">    </t>
    </r>
    <r>
      <rPr>
        <b/>
        <sz val="10"/>
        <rFont val="宋体"/>
        <family val="0"/>
      </rPr>
      <t>成人高等教育</t>
    </r>
  </si>
  <si>
    <r>
      <t xml:space="preserve">  </t>
    </r>
    <r>
      <rPr>
        <b/>
        <sz val="10"/>
        <rFont val="宋体"/>
        <family val="0"/>
      </rPr>
      <t>特殊教育</t>
    </r>
  </si>
  <si>
    <r>
      <t xml:space="preserve">    </t>
    </r>
    <r>
      <rPr>
        <b/>
        <sz val="10"/>
        <rFont val="宋体"/>
        <family val="0"/>
      </rPr>
      <t>特殊学校教育</t>
    </r>
  </si>
  <si>
    <r>
      <t xml:space="preserve">  </t>
    </r>
    <r>
      <rPr>
        <b/>
        <sz val="10"/>
        <rFont val="宋体"/>
        <family val="0"/>
      </rPr>
      <t>进修及培训</t>
    </r>
  </si>
  <si>
    <r>
      <t xml:space="preserve">    </t>
    </r>
    <r>
      <rPr>
        <b/>
        <sz val="10"/>
        <rFont val="宋体"/>
        <family val="0"/>
      </rPr>
      <t>教师进修</t>
    </r>
  </si>
  <si>
    <r>
      <t xml:space="preserve">    </t>
    </r>
    <r>
      <rPr>
        <b/>
        <sz val="10"/>
        <rFont val="宋体"/>
        <family val="0"/>
      </rPr>
      <t>干部教育</t>
    </r>
  </si>
  <si>
    <r>
      <t xml:space="preserve">    </t>
    </r>
    <r>
      <rPr>
        <b/>
        <sz val="10"/>
        <rFont val="宋体"/>
        <family val="0"/>
      </rPr>
      <t>培训支出</t>
    </r>
  </si>
  <si>
    <r>
      <t xml:space="preserve">  </t>
    </r>
    <r>
      <rPr>
        <b/>
        <sz val="10"/>
        <rFont val="宋体"/>
        <family val="0"/>
      </rPr>
      <t>教育费附加安排的支出</t>
    </r>
  </si>
  <si>
    <r>
      <t xml:space="preserve">    </t>
    </r>
    <r>
      <rPr>
        <b/>
        <sz val="10"/>
        <rFont val="宋体"/>
        <family val="0"/>
      </rPr>
      <t>其他教育费附加安排的支出</t>
    </r>
  </si>
  <si>
    <r>
      <rPr>
        <b/>
        <sz val="10"/>
        <rFont val="宋体"/>
        <family val="0"/>
      </rPr>
      <t>科学技术支出</t>
    </r>
  </si>
  <si>
    <r>
      <t xml:space="preserve">  </t>
    </r>
    <r>
      <rPr>
        <b/>
        <sz val="10"/>
        <rFont val="宋体"/>
        <family val="0"/>
      </rPr>
      <t>科学技术管理事务</t>
    </r>
  </si>
  <si>
    <r>
      <t xml:space="preserve">  </t>
    </r>
    <r>
      <rPr>
        <b/>
        <sz val="10"/>
        <rFont val="宋体"/>
        <family val="0"/>
      </rPr>
      <t>技术研究与开发</t>
    </r>
  </si>
  <si>
    <r>
      <t xml:space="preserve">    </t>
    </r>
    <r>
      <rPr>
        <b/>
        <sz val="10"/>
        <rFont val="宋体"/>
        <family val="0"/>
      </rPr>
      <t>其他技术研究与开发支出</t>
    </r>
  </si>
  <si>
    <r>
      <t xml:space="preserve">  </t>
    </r>
    <r>
      <rPr>
        <b/>
        <sz val="10"/>
        <rFont val="宋体"/>
        <family val="0"/>
      </rPr>
      <t>科技条件与服务</t>
    </r>
  </si>
  <si>
    <r>
      <t xml:space="preserve">    </t>
    </r>
    <r>
      <rPr>
        <b/>
        <sz val="10"/>
        <rFont val="宋体"/>
        <family val="0"/>
      </rPr>
      <t>技术创新服务体系</t>
    </r>
  </si>
  <si>
    <r>
      <t xml:space="preserve">  </t>
    </r>
    <r>
      <rPr>
        <b/>
        <sz val="10"/>
        <rFont val="宋体"/>
        <family val="0"/>
      </rPr>
      <t>科学技术普及</t>
    </r>
  </si>
  <si>
    <r>
      <t xml:space="preserve">    </t>
    </r>
    <r>
      <rPr>
        <b/>
        <sz val="10"/>
        <rFont val="宋体"/>
        <family val="0"/>
      </rPr>
      <t>机构运行</t>
    </r>
  </si>
  <si>
    <r>
      <t xml:space="preserve">    </t>
    </r>
    <r>
      <rPr>
        <b/>
        <sz val="10"/>
        <rFont val="宋体"/>
        <family val="0"/>
      </rPr>
      <t>科普活动</t>
    </r>
  </si>
  <si>
    <r>
      <t xml:space="preserve">    </t>
    </r>
    <r>
      <rPr>
        <b/>
        <sz val="10"/>
        <rFont val="宋体"/>
        <family val="0"/>
      </rPr>
      <t>青少年科技活动</t>
    </r>
  </si>
  <si>
    <r>
      <t xml:space="preserve">    </t>
    </r>
    <r>
      <rPr>
        <b/>
        <sz val="10"/>
        <rFont val="宋体"/>
        <family val="0"/>
      </rPr>
      <t>其他科学技术普及支出</t>
    </r>
  </si>
  <si>
    <r>
      <t xml:space="preserve">  </t>
    </r>
    <r>
      <rPr>
        <b/>
        <sz val="10"/>
        <rFont val="宋体"/>
        <family val="0"/>
      </rPr>
      <t>科技交流与合作</t>
    </r>
  </si>
  <si>
    <r>
      <t xml:space="preserve">    </t>
    </r>
    <r>
      <rPr>
        <b/>
        <sz val="10"/>
        <rFont val="宋体"/>
        <family val="0"/>
      </rPr>
      <t>其他科技交流与合作支出</t>
    </r>
  </si>
  <si>
    <r>
      <t xml:space="preserve">  </t>
    </r>
    <r>
      <rPr>
        <b/>
        <sz val="10"/>
        <rFont val="宋体"/>
        <family val="0"/>
      </rPr>
      <t>科技重大项目</t>
    </r>
  </si>
  <si>
    <r>
      <t xml:space="preserve">    </t>
    </r>
    <r>
      <rPr>
        <b/>
        <sz val="10"/>
        <rFont val="宋体"/>
        <family val="0"/>
      </rPr>
      <t>重点研发计划</t>
    </r>
  </si>
  <si>
    <r>
      <rPr>
        <b/>
        <sz val="10"/>
        <rFont val="宋体"/>
        <family val="0"/>
      </rPr>
      <t>文化旅游体育与传媒支出</t>
    </r>
  </si>
  <si>
    <r>
      <t xml:space="preserve">  </t>
    </r>
    <r>
      <rPr>
        <b/>
        <sz val="10"/>
        <rFont val="宋体"/>
        <family val="0"/>
      </rPr>
      <t>文化和旅游</t>
    </r>
  </si>
  <si>
    <r>
      <t xml:space="preserve">    </t>
    </r>
    <r>
      <rPr>
        <b/>
        <sz val="10"/>
        <rFont val="宋体"/>
        <family val="0"/>
      </rPr>
      <t>图书馆</t>
    </r>
  </si>
  <si>
    <r>
      <t xml:space="preserve">    </t>
    </r>
    <r>
      <rPr>
        <b/>
        <sz val="10"/>
        <rFont val="宋体"/>
        <family val="0"/>
      </rPr>
      <t>文化活动</t>
    </r>
  </si>
  <si>
    <r>
      <t xml:space="preserve">    </t>
    </r>
    <r>
      <rPr>
        <b/>
        <sz val="10"/>
        <rFont val="宋体"/>
        <family val="0"/>
      </rPr>
      <t>群众文化</t>
    </r>
  </si>
  <si>
    <r>
      <t xml:space="preserve">    </t>
    </r>
    <r>
      <rPr>
        <b/>
        <sz val="10"/>
        <rFont val="宋体"/>
        <family val="0"/>
      </rPr>
      <t>文化和旅游市场管理</t>
    </r>
  </si>
  <si>
    <r>
      <t xml:space="preserve">  </t>
    </r>
    <r>
      <rPr>
        <b/>
        <sz val="10"/>
        <rFont val="宋体"/>
        <family val="0"/>
      </rPr>
      <t>文物</t>
    </r>
  </si>
  <si>
    <r>
      <t xml:space="preserve">    </t>
    </r>
    <r>
      <rPr>
        <b/>
        <sz val="10"/>
        <rFont val="宋体"/>
        <family val="0"/>
      </rPr>
      <t>文物保护</t>
    </r>
  </si>
  <si>
    <r>
      <t xml:space="preserve">  </t>
    </r>
    <r>
      <rPr>
        <b/>
        <sz val="10"/>
        <rFont val="宋体"/>
        <family val="0"/>
      </rPr>
      <t>体育</t>
    </r>
  </si>
  <si>
    <r>
      <t xml:space="preserve">  </t>
    </r>
    <r>
      <rPr>
        <b/>
        <sz val="10"/>
        <rFont val="宋体"/>
        <family val="0"/>
      </rPr>
      <t>广播电视</t>
    </r>
  </si>
  <si>
    <r>
      <rPr>
        <b/>
        <sz val="10"/>
        <rFont val="宋体"/>
        <family val="0"/>
      </rPr>
      <t>社会保障和就业支出</t>
    </r>
  </si>
  <si>
    <r>
      <t xml:space="preserve">  </t>
    </r>
    <r>
      <rPr>
        <b/>
        <sz val="10"/>
        <rFont val="宋体"/>
        <family val="0"/>
      </rPr>
      <t>人力资源和社会保障管理事务</t>
    </r>
  </si>
  <si>
    <r>
      <t xml:space="preserve">    </t>
    </r>
    <r>
      <rPr>
        <b/>
        <sz val="10"/>
        <rFont val="宋体"/>
        <family val="0"/>
      </rPr>
      <t>综合业务管理</t>
    </r>
  </si>
  <si>
    <r>
      <t xml:space="preserve">    </t>
    </r>
    <r>
      <rPr>
        <b/>
        <sz val="10"/>
        <rFont val="宋体"/>
        <family val="0"/>
      </rPr>
      <t>就业管理事务</t>
    </r>
  </si>
  <si>
    <r>
      <t xml:space="preserve">    </t>
    </r>
    <r>
      <rPr>
        <b/>
        <sz val="10"/>
        <rFont val="宋体"/>
        <family val="0"/>
      </rPr>
      <t>社会保险经办机构</t>
    </r>
  </si>
  <si>
    <r>
      <t xml:space="preserve">    </t>
    </r>
    <r>
      <rPr>
        <b/>
        <sz val="10"/>
        <rFont val="宋体"/>
        <family val="0"/>
      </rPr>
      <t>劳动人事争议调解仲裁</t>
    </r>
  </si>
  <si>
    <r>
      <t xml:space="preserve">  </t>
    </r>
    <r>
      <rPr>
        <b/>
        <sz val="10"/>
        <rFont val="宋体"/>
        <family val="0"/>
      </rPr>
      <t>民政管理事务</t>
    </r>
  </si>
  <si>
    <r>
      <t xml:space="preserve">    </t>
    </r>
    <r>
      <rPr>
        <b/>
        <sz val="10"/>
        <rFont val="宋体"/>
        <family val="0"/>
      </rPr>
      <t>社会组织管理</t>
    </r>
  </si>
  <si>
    <r>
      <t xml:space="preserve">    </t>
    </r>
    <r>
      <rPr>
        <b/>
        <sz val="10"/>
        <rFont val="宋体"/>
        <family val="0"/>
      </rPr>
      <t>行政区划和地名管理</t>
    </r>
  </si>
  <si>
    <r>
      <t xml:space="preserve">    </t>
    </r>
    <r>
      <rPr>
        <b/>
        <sz val="10"/>
        <rFont val="宋体"/>
        <family val="0"/>
      </rPr>
      <t>基层政权和社区建设</t>
    </r>
  </si>
  <si>
    <r>
      <t xml:space="preserve">    </t>
    </r>
    <r>
      <rPr>
        <b/>
        <sz val="10"/>
        <rFont val="宋体"/>
        <family val="0"/>
      </rPr>
      <t>其他民政管理事务支出</t>
    </r>
  </si>
  <si>
    <r>
      <t xml:space="preserve">  </t>
    </r>
    <r>
      <rPr>
        <b/>
        <sz val="10"/>
        <rFont val="宋体"/>
        <family val="0"/>
      </rPr>
      <t>行政事业单位养老支出</t>
    </r>
  </si>
  <si>
    <r>
      <t xml:space="preserve">    </t>
    </r>
    <r>
      <rPr>
        <b/>
        <sz val="10"/>
        <rFont val="宋体"/>
        <family val="0"/>
      </rPr>
      <t>事业单位离退休</t>
    </r>
  </si>
  <si>
    <r>
      <t xml:space="preserve">    </t>
    </r>
    <r>
      <rPr>
        <b/>
        <sz val="10"/>
        <rFont val="宋体"/>
        <family val="0"/>
      </rPr>
      <t>离退休人员管理机构</t>
    </r>
  </si>
  <si>
    <r>
      <t xml:space="preserve">    </t>
    </r>
    <r>
      <rPr>
        <b/>
        <sz val="10"/>
        <rFont val="宋体"/>
        <family val="0"/>
      </rPr>
      <t>机关事业单位基本养老保险缴费支出</t>
    </r>
  </si>
  <si>
    <r>
      <t xml:space="preserve">    </t>
    </r>
    <r>
      <rPr>
        <b/>
        <sz val="10"/>
        <rFont val="宋体"/>
        <family val="0"/>
      </rPr>
      <t>机关事业单位职业年金缴费支出</t>
    </r>
  </si>
  <si>
    <r>
      <t xml:space="preserve">    </t>
    </r>
    <r>
      <rPr>
        <b/>
        <sz val="10"/>
        <rFont val="宋体"/>
        <family val="0"/>
      </rPr>
      <t>其他行政事业单位养老支出</t>
    </r>
  </si>
  <si>
    <r>
      <t xml:space="preserve">  </t>
    </r>
    <r>
      <rPr>
        <b/>
        <sz val="10"/>
        <rFont val="宋体"/>
        <family val="0"/>
      </rPr>
      <t>企业改革补助</t>
    </r>
  </si>
  <si>
    <r>
      <t xml:space="preserve">    </t>
    </r>
    <r>
      <rPr>
        <b/>
        <sz val="10"/>
        <rFont val="宋体"/>
        <family val="0"/>
      </rPr>
      <t>企业关闭破产补助</t>
    </r>
  </si>
  <si>
    <r>
      <t xml:space="preserve">  </t>
    </r>
    <r>
      <rPr>
        <b/>
        <sz val="10"/>
        <rFont val="宋体"/>
        <family val="0"/>
      </rPr>
      <t>就业补助</t>
    </r>
  </si>
  <si>
    <r>
      <t xml:space="preserve">    </t>
    </r>
    <r>
      <rPr>
        <b/>
        <sz val="10"/>
        <rFont val="宋体"/>
        <family val="0"/>
      </rPr>
      <t>其他就业补助支出</t>
    </r>
  </si>
  <si>
    <r>
      <t xml:space="preserve">  </t>
    </r>
    <r>
      <rPr>
        <b/>
        <sz val="10"/>
        <rFont val="宋体"/>
        <family val="0"/>
      </rPr>
      <t>抚恤</t>
    </r>
  </si>
  <si>
    <r>
      <t xml:space="preserve">    </t>
    </r>
    <r>
      <rPr>
        <b/>
        <sz val="10"/>
        <rFont val="宋体"/>
        <family val="0"/>
      </rPr>
      <t>死亡抚恤</t>
    </r>
  </si>
  <si>
    <r>
      <t xml:space="preserve">    </t>
    </r>
    <r>
      <rPr>
        <b/>
        <sz val="10"/>
        <rFont val="宋体"/>
        <family val="0"/>
      </rPr>
      <t>义务兵优待</t>
    </r>
  </si>
  <si>
    <r>
      <t xml:space="preserve">    </t>
    </r>
    <r>
      <rPr>
        <b/>
        <sz val="10"/>
        <rFont val="宋体"/>
        <family val="0"/>
      </rPr>
      <t>农村籍退役士兵老年生活补助</t>
    </r>
  </si>
  <si>
    <r>
      <t xml:space="preserve">    </t>
    </r>
    <r>
      <rPr>
        <b/>
        <sz val="10"/>
        <rFont val="宋体"/>
        <family val="0"/>
      </rPr>
      <t>其他优抚支出</t>
    </r>
  </si>
  <si>
    <r>
      <t xml:space="preserve">  </t>
    </r>
    <r>
      <rPr>
        <b/>
        <sz val="10"/>
        <rFont val="宋体"/>
        <family val="0"/>
      </rPr>
      <t>退役安置</t>
    </r>
  </si>
  <si>
    <r>
      <t xml:space="preserve">    </t>
    </r>
    <r>
      <rPr>
        <b/>
        <sz val="10"/>
        <rFont val="宋体"/>
        <family val="0"/>
      </rPr>
      <t>退役士兵安置</t>
    </r>
  </si>
  <si>
    <r>
      <t xml:space="preserve">    </t>
    </r>
    <r>
      <rPr>
        <b/>
        <sz val="10"/>
        <rFont val="宋体"/>
        <family val="0"/>
      </rPr>
      <t>军队移交政府的离退休人员安置</t>
    </r>
  </si>
  <si>
    <r>
      <t xml:space="preserve">    </t>
    </r>
    <r>
      <rPr>
        <b/>
        <sz val="10"/>
        <rFont val="宋体"/>
        <family val="0"/>
      </rPr>
      <t>军队移交政府离退休干部管理机构</t>
    </r>
  </si>
  <si>
    <r>
      <t xml:space="preserve">    </t>
    </r>
    <r>
      <rPr>
        <b/>
        <sz val="10"/>
        <rFont val="宋体"/>
        <family val="0"/>
      </rPr>
      <t>退役士兵管理教育</t>
    </r>
  </si>
  <si>
    <r>
      <t xml:space="preserve">    </t>
    </r>
    <r>
      <rPr>
        <b/>
        <sz val="10"/>
        <rFont val="宋体"/>
        <family val="0"/>
      </rPr>
      <t>其他退役安置支出</t>
    </r>
  </si>
  <si>
    <r>
      <t xml:space="preserve">  </t>
    </r>
    <r>
      <rPr>
        <b/>
        <sz val="10"/>
        <rFont val="宋体"/>
        <family val="0"/>
      </rPr>
      <t>社会福利</t>
    </r>
  </si>
  <si>
    <r>
      <t xml:space="preserve">    </t>
    </r>
    <r>
      <rPr>
        <b/>
        <sz val="10"/>
        <rFont val="宋体"/>
        <family val="0"/>
      </rPr>
      <t>儿童福利</t>
    </r>
  </si>
  <si>
    <r>
      <t xml:space="preserve">    </t>
    </r>
    <r>
      <rPr>
        <b/>
        <sz val="10"/>
        <rFont val="宋体"/>
        <family val="0"/>
      </rPr>
      <t>老年福利</t>
    </r>
  </si>
  <si>
    <r>
      <t xml:space="preserve">    </t>
    </r>
    <r>
      <rPr>
        <b/>
        <sz val="10"/>
        <rFont val="宋体"/>
        <family val="0"/>
      </rPr>
      <t>社会福利事业单位</t>
    </r>
  </si>
  <si>
    <r>
      <t xml:space="preserve">  </t>
    </r>
    <r>
      <rPr>
        <b/>
        <sz val="10"/>
        <rFont val="宋体"/>
        <family val="0"/>
      </rPr>
      <t>残疾人事业</t>
    </r>
  </si>
  <si>
    <r>
      <t xml:space="preserve">    </t>
    </r>
    <r>
      <rPr>
        <b/>
        <sz val="10"/>
        <rFont val="宋体"/>
        <family val="0"/>
      </rPr>
      <t>残疾人生活和护理补贴</t>
    </r>
  </si>
  <si>
    <r>
      <t xml:space="preserve">    </t>
    </r>
    <r>
      <rPr>
        <b/>
        <sz val="10"/>
        <rFont val="宋体"/>
        <family val="0"/>
      </rPr>
      <t>其他残疾人事业支出</t>
    </r>
  </si>
  <si>
    <r>
      <t xml:space="preserve">  </t>
    </r>
    <r>
      <rPr>
        <b/>
        <sz val="10"/>
        <rFont val="宋体"/>
        <family val="0"/>
      </rPr>
      <t>最低生活保障</t>
    </r>
  </si>
  <si>
    <r>
      <t xml:space="preserve">    </t>
    </r>
    <r>
      <rPr>
        <b/>
        <sz val="10"/>
        <rFont val="宋体"/>
        <family val="0"/>
      </rPr>
      <t>城市最低生活保障金支出</t>
    </r>
  </si>
  <si>
    <r>
      <t xml:space="preserve">    </t>
    </r>
    <r>
      <rPr>
        <b/>
        <sz val="10"/>
        <rFont val="宋体"/>
        <family val="0"/>
      </rPr>
      <t>农村最低生活保障金支出</t>
    </r>
  </si>
  <si>
    <r>
      <t xml:space="preserve">  </t>
    </r>
    <r>
      <rPr>
        <b/>
        <sz val="10"/>
        <rFont val="宋体"/>
        <family val="0"/>
      </rPr>
      <t>临时救助</t>
    </r>
  </si>
  <si>
    <r>
      <t xml:space="preserve">    </t>
    </r>
    <r>
      <rPr>
        <b/>
        <sz val="10"/>
        <rFont val="宋体"/>
        <family val="0"/>
      </rPr>
      <t>临时救助支出</t>
    </r>
  </si>
  <si>
    <r>
      <t xml:space="preserve">    </t>
    </r>
    <r>
      <rPr>
        <b/>
        <sz val="10"/>
        <rFont val="宋体"/>
        <family val="0"/>
      </rPr>
      <t>流浪乞讨人员救助支出</t>
    </r>
  </si>
  <si>
    <r>
      <t xml:space="preserve">  </t>
    </r>
    <r>
      <rPr>
        <b/>
        <sz val="10"/>
        <rFont val="宋体"/>
        <family val="0"/>
      </rPr>
      <t>特困人员救助供养</t>
    </r>
  </si>
  <si>
    <r>
      <t xml:space="preserve">    </t>
    </r>
    <r>
      <rPr>
        <b/>
        <sz val="10"/>
        <rFont val="宋体"/>
        <family val="0"/>
      </rPr>
      <t>农村特困人员救助供养支出</t>
    </r>
  </si>
  <si>
    <r>
      <t xml:space="preserve">  </t>
    </r>
    <r>
      <rPr>
        <b/>
        <sz val="10"/>
        <rFont val="宋体"/>
        <family val="0"/>
      </rPr>
      <t>其他生活救助</t>
    </r>
  </si>
  <si>
    <r>
      <t xml:space="preserve">    </t>
    </r>
    <r>
      <rPr>
        <b/>
        <sz val="10"/>
        <rFont val="宋体"/>
        <family val="0"/>
      </rPr>
      <t>其他城市生活救助</t>
    </r>
  </si>
  <si>
    <r>
      <t xml:space="preserve">  </t>
    </r>
    <r>
      <rPr>
        <b/>
        <sz val="10"/>
        <rFont val="宋体"/>
        <family val="0"/>
      </rPr>
      <t>财政对基本养老保险基金的补助</t>
    </r>
  </si>
  <si>
    <r>
      <t xml:space="preserve">    </t>
    </r>
    <r>
      <rPr>
        <b/>
        <sz val="10"/>
        <rFont val="宋体"/>
        <family val="0"/>
      </rPr>
      <t>财政对城乡居民基本养老保险基金的补助</t>
    </r>
  </si>
  <si>
    <r>
      <t xml:space="preserve">  </t>
    </r>
    <r>
      <rPr>
        <b/>
        <sz val="10"/>
        <rFont val="宋体"/>
        <family val="0"/>
      </rPr>
      <t>退役军人管理事务</t>
    </r>
  </si>
  <si>
    <r>
      <t xml:space="preserve">    </t>
    </r>
    <r>
      <rPr>
        <b/>
        <sz val="10"/>
        <rFont val="宋体"/>
        <family val="0"/>
      </rPr>
      <t>拥军优属</t>
    </r>
  </si>
  <si>
    <r>
      <t xml:space="preserve">  </t>
    </r>
    <r>
      <rPr>
        <b/>
        <sz val="10"/>
        <rFont val="宋体"/>
        <family val="0"/>
      </rPr>
      <t>财政代缴社会保险费支出</t>
    </r>
  </si>
  <si>
    <r>
      <t xml:space="preserve">    </t>
    </r>
    <r>
      <rPr>
        <b/>
        <sz val="10"/>
        <rFont val="宋体"/>
        <family val="0"/>
      </rPr>
      <t>财政代缴城乡居民基本养老保险费支出</t>
    </r>
  </si>
  <si>
    <r>
      <t xml:space="preserve">  </t>
    </r>
    <r>
      <rPr>
        <b/>
        <sz val="10"/>
        <rFont val="宋体"/>
        <family val="0"/>
      </rPr>
      <t>其他社会保障和就业支出</t>
    </r>
  </si>
  <si>
    <r>
      <t xml:space="preserve">    </t>
    </r>
    <r>
      <rPr>
        <b/>
        <sz val="10"/>
        <rFont val="宋体"/>
        <family val="0"/>
      </rPr>
      <t>其他社会保障和就业支出</t>
    </r>
  </si>
  <si>
    <r>
      <rPr>
        <b/>
        <sz val="10"/>
        <rFont val="宋体"/>
        <family val="0"/>
      </rPr>
      <t>卫生健康支出</t>
    </r>
  </si>
  <si>
    <r>
      <t xml:space="preserve">  </t>
    </r>
    <r>
      <rPr>
        <b/>
        <sz val="10"/>
        <rFont val="宋体"/>
        <family val="0"/>
      </rPr>
      <t>卫生健康管理事务</t>
    </r>
  </si>
  <si>
    <r>
      <t xml:space="preserve">  </t>
    </r>
    <r>
      <rPr>
        <b/>
        <sz val="10"/>
        <rFont val="宋体"/>
        <family val="0"/>
      </rPr>
      <t>公立医院</t>
    </r>
  </si>
  <si>
    <r>
      <t xml:space="preserve">    </t>
    </r>
    <r>
      <rPr>
        <b/>
        <sz val="10"/>
        <rFont val="宋体"/>
        <family val="0"/>
      </rPr>
      <t>综合医院</t>
    </r>
  </si>
  <si>
    <r>
      <t xml:space="preserve">    </t>
    </r>
    <r>
      <rPr>
        <b/>
        <sz val="10"/>
        <rFont val="宋体"/>
        <family val="0"/>
      </rPr>
      <t>妇幼保健医院</t>
    </r>
  </si>
  <si>
    <r>
      <t xml:space="preserve">    </t>
    </r>
    <r>
      <rPr>
        <b/>
        <sz val="10"/>
        <rFont val="宋体"/>
        <family val="0"/>
      </rPr>
      <t>其他公立医院支出</t>
    </r>
  </si>
  <si>
    <r>
      <t xml:space="preserve">  </t>
    </r>
    <r>
      <rPr>
        <b/>
        <sz val="10"/>
        <rFont val="宋体"/>
        <family val="0"/>
      </rPr>
      <t>基层医疗卫生机构</t>
    </r>
  </si>
  <si>
    <r>
      <t xml:space="preserve">    </t>
    </r>
    <r>
      <rPr>
        <b/>
        <sz val="10"/>
        <rFont val="宋体"/>
        <family val="0"/>
      </rPr>
      <t>乡镇卫生院</t>
    </r>
  </si>
  <si>
    <r>
      <t xml:space="preserve">    </t>
    </r>
    <r>
      <rPr>
        <b/>
        <sz val="10"/>
        <rFont val="宋体"/>
        <family val="0"/>
      </rPr>
      <t>其他基层医疗卫生机构支出</t>
    </r>
  </si>
  <si>
    <r>
      <t xml:space="preserve">  </t>
    </r>
    <r>
      <rPr>
        <b/>
        <sz val="10"/>
        <rFont val="宋体"/>
        <family val="0"/>
      </rPr>
      <t>公共卫生</t>
    </r>
  </si>
  <si>
    <r>
      <t xml:space="preserve">    </t>
    </r>
    <r>
      <rPr>
        <b/>
        <sz val="10"/>
        <rFont val="宋体"/>
        <family val="0"/>
      </rPr>
      <t>疾病预防控制机构</t>
    </r>
  </si>
  <si>
    <r>
      <t xml:space="preserve">    </t>
    </r>
    <r>
      <rPr>
        <b/>
        <sz val="10"/>
        <rFont val="宋体"/>
        <family val="0"/>
      </rPr>
      <t>卫生监督机构</t>
    </r>
  </si>
  <si>
    <r>
      <t xml:space="preserve">    </t>
    </r>
    <r>
      <rPr>
        <b/>
        <sz val="10"/>
        <rFont val="宋体"/>
        <family val="0"/>
      </rPr>
      <t>基本公共卫生服务</t>
    </r>
  </si>
  <si>
    <r>
      <t xml:space="preserve">    </t>
    </r>
    <r>
      <rPr>
        <b/>
        <sz val="10"/>
        <rFont val="宋体"/>
        <family val="0"/>
      </rPr>
      <t>重大公共卫生服务</t>
    </r>
  </si>
  <si>
    <r>
      <t xml:space="preserve">    </t>
    </r>
    <r>
      <rPr>
        <b/>
        <sz val="10"/>
        <rFont val="宋体"/>
        <family val="0"/>
      </rPr>
      <t>其他公共卫生支出</t>
    </r>
  </si>
  <si>
    <r>
      <t xml:space="preserve">  </t>
    </r>
    <r>
      <rPr>
        <b/>
        <sz val="10"/>
        <rFont val="宋体"/>
        <family val="0"/>
      </rPr>
      <t>计划生育事务</t>
    </r>
  </si>
  <si>
    <r>
      <t xml:space="preserve">    </t>
    </r>
    <r>
      <rPr>
        <b/>
        <sz val="10"/>
        <rFont val="宋体"/>
        <family val="0"/>
      </rPr>
      <t>计划生育机构</t>
    </r>
  </si>
  <si>
    <r>
      <t xml:space="preserve">    </t>
    </r>
    <r>
      <rPr>
        <b/>
        <sz val="10"/>
        <rFont val="宋体"/>
        <family val="0"/>
      </rPr>
      <t>计划生育服务</t>
    </r>
  </si>
  <si>
    <r>
      <t xml:space="preserve">    </t>
    </r>
    <r>
      <rPr>
        <b/>
        <sz val="10"/>
        <rFont val="宋体"/>
        <family val="0"/>
      </rPr>
      <t>其他计划生育事务支出</t>
    </r>
  </si>
  <si>
    <r>
      <t xml:space="preserve">  </t>
    </r>
    <r>
      <rPr>
        <b/>
        <sz val="10"/>
        <rFont val="宋体"/>
        <family val="0"/>
      </rPr>
      <t>行政事业单位医疗</t>
    </r>
  </si>
  <si>
    <r>
      <t xml:space="preserve">    </t>
    </r>
    <r>
      <rPr>
        <b/>
        <sz val="10"/>
        <rFont val="宋体"/>
        <family val="0"/>
      </rPr>
      <t>行政单位医疗</t>
    </r>
  </si>
  <si>
    <r>
      <t xml:space="preserve">    </t>
    </r>
    <r>
      <rPr>
        <b/>
        <sz val="10"/>
        <rFont val="宋体"/>
        <family val="0"/>
      </rPr>
      <t>事业单位医疗</t>
    </r>
  </si>
  <si>
    <r>
      <t xml:space="preserve">    </t>
    </r>
    <r>
      <rPr>
        <b/>
        <sz val="10"/>
        <rFont val="宋体"/>
        <family val="0"/>
      </rPr>
      <t>公务员医疗补助</t>
    </r>
  </si>
  <si>
    <r>
      <t xml:space="preserve">    </t>
    </r>
    <r>
      <rPr>
        <b/>
        <sz val="10"/>
        <rFont val="宋体"/>
        <family val="0"/>
      </rPr>
      <t>其他行政事业单位医疗支出</t>
    </r>
  </si>
  <si>
    <r>
      <t xml:space="preserve">  </t>
    </r>
    <r>
      <rPr>
        <b/>
        <sz val="10"/>
        <rFont val="宋体"/>
        <family val="0"/>
      </rPr>
      <t>财政对基本医疗保险基金的补助</t>
    </r>
  </si>
  <si>
    <r>
      <t xml:space="preserve">    </t>
    </r>
    <r>
      <rPr>
        <b/>
        <sz val="10"/>
        <rFont val="宋体"/>
        <family val="0"/>
      </rPr>
      <t>财政对职工基本医疗保险基金的补助</t>
    </r>
  </si>
  <si>
    <r>
      <t xml:space="preserve">    </t>
    </r>
    <r>
      <rPr>
        <b/>
        <sz val="10"/>
        <rFont val="宋体"/>
        <family val="0"/>
      </rPr>
      <t>财政对城乡居民基本医疗保险基金的补助</t>
    </r>
  </si>
  <si>
    <r>
      <t xml:space="preserve">    </t>
    </r>
    <r>
      <rPr>
        <b/>
        <sz val="10"/>
        <rFont val="宋体"/>
        <family val="0"/>
      </rPr>
      <t>财政对其他基本医疗保险基金的补助</t>
    </r>
  </si>
  <si>
    <r>
      <t xml:space="preserve">  </t>
    </r>
    <r>
      <rPr>
        <b/>
        <sz val="10"/>
        <rFont val="宋体"/>
        <family val="0"/>
      </rPr>
      <t>医疗救助</t>
    </r>
  </si>
  <si>
    <r>
      <t xml:space="preserve">    </t>
    </r>
    <r>
      <rPr>
        <b/>
        <sz val="10"/>
        <rFont val="宋体"/>
        <family val="0"/>
      </rPr>
      <t>城乡医疗救助</t>
    </r>
  </si>
  <si>
    <r>
      <t xml:space="preserve">  </t>
    </r>
    <r>
      <rPr>
        <b/>
        <sz val="10"/>
        <rFont val="宋体"/>
        <family val="0"/>
      </rPr>
      <t>优抚对象医疗</t>
    </r>
  </si>
  <si>
    <r>
      <t xml:space="preserve">    </t>
    </r>
    <r>
      <rPr>
        <b/>
        <sz val="10"/>
        <rFont val="宋体"/>
        <family val="0"/>
      </rPr>
      <t>优抚对象医疗补助</t>
    </r>
  </si>
  <si>
    <r>
      <t xml:space="preserve">  </t>
    </r>
    <r>
      <rPr>
        <b/>
        <sz val="10"/>
        <rFont val="宋体"/>
        <family val="0"/>
      </rPr>
      <t>医疗保障管理事务</t>
    </r>
  </si>
  <si>
    <r>
      <t xml:space="preserve">  </t>
    </r>
    <r>
      <rPr>
        <b/>
        <sz val="10"/>
        <rFont val="宋体"/>
        <family val="0"/>
      </rPr>
      <t>其他卫生健康支出</t>
    </r>
  </si>
  <si>
    <r>
      <t xml:space="preserve">    </t>
    </r>
    <r>
      <rPr>
        <b/>
        <sz val="10"/>
        <rFont val="宋体"/>
        <family val="0"/>
      </rPr>
      <t>其他卫生健康支出</t>
    </r>
  </si>
  <si>
    <r>
      <rPr>
        <b/>
        <sz val="10"/>
        <rFont val="宋体"/>
        <family val="0"/>
      </rPr>
      <t>节能环保支出</t>
    </r>
  </si>
  <si>
    <r>
      <t xml:space="preserve">  </t>
    </r>
    <r>
      <rPr>
        <b/>
        <sz val="10"/>
        <rFont val="宋体"/>
        <family val="0"/>
      </rPr>
      <t>环境保护管理事务</t>
    </r>
  </si>
  <si>
    <r>
      <t xml:space="preserve">  </t>
    </r>
    <r>
      <rPr>
        <b/>
        <sz val="10"/>
        <rFont val="宋体"/>
        <family val="0"/>
      </rPr>
      <t>能源节约利用</t>
    </r>
  </si>
  <si>
    <r>
      <t xml:space="preserve">    </t>
    </r>
    <r>
      <rPr>
        <b/>
        <sz val="10"/>
        <rFont val="宋体"/>
        <family val="0"/>
      </rPr>
      <t>能源节约利用</t>
    </r>
  </si>
  <si>
    <r>
      <t xml:space="preserve">  </t>
    </r>
    <r>
      <rPr>
        <b/>
        <sz val="10"/>
        <rFont val="宋体"/>
        <family val="0"/>
      </rPr>
      <t>污染减排</t>
    </r>
  </si>
  <si>
    <r>
      <t xml:space="preserve">    </t>
    </r>
    <r>
      <rPr>
        <b/>
        <sz val="10"/>
        <rFont val="宋体"/>
        <family val="0"/>
      </rPr>
      <t>清洁生产专项支出</t>
    </r>
  </si>
  <si>
    <r>
      <rPr>
        <b/>
        <sz val="10"/>
        <rFont val="宋体"/>
        <family val="0"/>
      </rPr>
      <t>城乡社区支出</t>
    </r>
  </si>
  <si>
    <r>
      <t xml:space="preserve">  </t>
    </r>
    <r>
      <rPr>
        <b/>
        <sz val="10"/>
        <rFont val="宋体"/>
        <family val="0"/>
      </rPr>
      <t>城乡社区管理事务</t>
    </r>
  </si>
  <si>
    <r>
      <t xml:space="preserve">  </t>
    </r>
    <r>
      <rPr>
        <b/>
        <sz val="10"/>
        <rFont val="宋体"/>
        <family val="0"/>
      </rPr>
      <t>城乡社区环境卫生</t>
    </r>
  </si>
  <si>
    <r>
      <t xml:space="preserve">    </t>
    </r>
    <r>
      <rPr>
        <b/>
        <sz val="10"/>
        <rFont val="宋体"/>
        <family val="0"/>
      </rPr>
      <t>城乡社区环境卫生</t>
    </r>
  </si>
  <si>
    <r>
      <t xml:space="preserve">  </t>
    </r>
    <r>
      <rPr>
        <b/>
        <sz val="10"/>
        <rFont val="宋体"/>
        <family val="0"/>
      </rPr>
      <t>其他城乡社区支出</t>
    </r>
  </si>
  <si>
    <r>
      <t xml:space="preserve">    </t>
    </r>
    <r>
      <rPr>
        <b/>
        <sz val="10"/>
        <rFont val="宋体"/>
        <family val="0"/>
      </rPr>
      <t>其他城乡社区支出</t>
    </r>
  </si>
  <si>
    <r>
      <rPr>
        <b/>
        <sz val="10"/>
        <rFont val="宋体"/>
        <family val="0"/>
      </rPr>
      <t>农林水支出</t>
    </r>
  </si>
  <si>
    <r>
      <t xml:space="preserve">  </t>
    </r>
    <r>
      <rPr>
        <b/>
        <sz val="10"/>
        <rFont val="宋体"/>
        <family val="0"/>
      </rPr>
      <t>农业农村</t>
    </r>
  </si>
  <si>
    <r>
      <t xml:space="preserve">    </t>
    </r>
    <r>
      <rPr>
        <b/>
        <sz val="10"/>
        <rFont val="宋体"/>
        <family val="0"/>
      </rPr>
      <t>科技转化与推广服务</t>
    </r>
  </si>
  <si>
    <r>
      <t xml:space="preserve">    </t>
    </r>
    <r>
      <rPr>
        <b/>
        <sz val="10"/>
        <rFont val="宋体"/>
        <family val="0"/>
      </rPr>
      <t>病虫害控制</t>
    </r>
  </si>
  <si>
    <r>
      <t xml:space="preserve">    </t>
    </r>
    <r>
      <rPr>
        <b/>
        <sz val="10"/>
        <rFont val="宋体"/>
        <family val="0"/>
      </rPr>
      <t>农产品质量安全</t>
    </r>
  </si>
  <si>
    <r>
      <t xml:space="preserve">    </t>
    </r>
    <r>
      <rPr>
        <b/>
        <sz val="10"/>
        <rFont val="宋体"/>
        <family val="0"/>
      </rPr>
      <t>行业业务管理</t>
    </r>
  </si>
  <si>
    <r>
      <t xml:space="preserve">    </t>
    </r>
    <r>
      <rPr>
        <b/>
        <sz val="10"/>
        <rFont val="宋体"/>
        <family val="0"/>
      </rPr>
      <t>农业生产发展</t>
    </r>
  </si>
  <si>
    <r>
      <t xml:space="preserve">    </t>
    </r>
    <r>
      <rPr>
        <b/>
        <sz val="10"/>
        <rFont val="宋体"/>
        <family val="0"/>
      </rPr>
      <t>农村合作经济</t>
    </r>
  </si>
  <si>
    <r>
      <t xml:space="preserve">    </t>
    </r>
    <r>
      <rPr>
        <b/>
        <sz val="10"/>
        <rFont val="宋体"/>
        <family val="0"/>
      </rPr>
      <t>农村社会事业</t>
    </r>
  </si>
  <si>
    <r>
      <t xml:space="preserve">    </t>
    </r>
    <r>
      <rPr>
        <b/>
        <sz val="10"/>
        <rFont val="宋体"/>
        <family val="0"/>
      </rPr>
      <t>农业资源保护修复与利用</t>
    </r>
  </si>
  <si>
    <r>
      <t xml:space="preserve">    </t>
    </r>
    <r>
      <rPr>
        <b/>
        <sz val="10"/>
        <rFont val="宋体"/>
        <family val="0"/>
      </rPr>
      <t>成品油价格改革对渔业的补贴</t>
    </r>
  </si>
  <si>
    <r>
      <t xml:space="preserve">    </t>
    </r>
    <r>
      <rPr>
        <b/>
        <sz val="10"/>
        <rFont val="宋体"/>
        <family val="0"/>
      </rPr>
      <t>其他农业农村支出</t>
    </r>
  </si>
  <si>
    <r>
      <t xml:space="preserve">  </t>
    </r>
    <r>
      <rPr>
        <b/>
        <sz val="10"/>
        <rFont val="宋体"/>
        <family val="0"/>
      </rPr>
      <t>林业和草原</t>
    </r>
  </si>
  <si>
    <r>
      <t xml:space="preserve">    </t>
    </r>
    <r>
      <rPr>
        <b/>
        <sz val="10"/>
        <rFont val="宋体"/>
        <family val="0"/>
      </rPr>
      <t>森林资源培育</t>
    </r>
  </si>
  <si>
    <r>
      <t xml:space="preserve">    </t>
    </r>
    <r>
      <rPr>
        <b/>
        <sz val="10"/>
        <rFont val="宋体"/>
        <family val="0"/>
      </rPr>
      <t>技术推广与转化</t>
    </r>
  </si>
  <si>
    <r>
      <t xml:space="preserve">    </t>
    </r>
    <r>
      <rPr>
        <b/>
        <sz val="10"/>
        <rFont val="宋体"/>
        <family val="0"/>
      </rPr>
      <t>动植物保护</t>
    </r>
  </si>
  <si>
    <r>
      <t xml:space="preserve">    </t>
    </r>
    <r>
      <rPr>
        <b/>
        <sz val="10"/>
        <rFont val="宋体"/>
        <family val="0"/>
      </rPr>
      <t>林业草原防灾减灾</t>
    </r>
  </si>
  <si>
    <r>
      <t xml:space="preserve">  </t>
    </r>
    <r>
      <rPr>
        <b/>
        <sz val="10"/>
        <rFont val="宋体"/>
        <family val="0"/>
      </rPr>
      <t>水利</t>
    </r>
  </si>
  <si>
    <r>
      <t xml:space="preserve">    </t>
    </r>
    <r>
      <rPr>
        <b/>
        <sz val="10"/>
        <rFont val="宋体"/>
        <family val="0"/>
      </rPr>
      <t>水利行业业务管理</t>
    </r>
  </si>
  <si>
    <r>
      <t xml:space="preserve">    </t>
    </r>
    <r>
      <rPr>
        <b/>
        <sz val="10"/>
        <rFont val="宋体"/>
        <family val="0"/>
      </rPr>
      <t>水利工程建设</t>
    </r>
  </si>
  <si>
    <r>
      <t xml:space="preserve">    </t>
    </r>
    <r>
      <rPr>
        <b/>
        <sz val="10"/>
        <rFont val="宋体"/>
        <family val="0"/>
      </rPr>
      <t>水利工程运行与维护</t>
    </r>
  </si>
  <si>
    <r>
      <t xml:space="preserve">    </t>
    </r>
    <r>
      <rPr>
        <b/>
        <sz val="10"/>
        <rFont val="宋体"/>
        <family val="0"/>
      </rPr>
      <t>防汛</t>
    </r>
  </si>
  <si>
    <r>
      <t xml:space="preserve">    </t>
    </r>
    <r>
      <rPr>
        <b/>
        <sz val="10"/>
        <rFont val="宋体"/>
        <family val="0"/>
      </rPr>
      <t>水利安全监督</t>
    </r>
  </si>
  <si>
    <r>
      <t xml:space="preserve">  </t>
    </r>
    <r>
      <rPr>
        <b/>
        <sz val="10"/>
        <rFont val="宋体"/>
        <family val="0"/>
      </rPr>
      <t>扶贫</t>
    </r>
  </si>
  <si>
    <r>
      <t xml:space="preserve">    </t>
    </r>
    <r>
      <rPr>
        <b/>
        <sz val="10"/>
        <rFont val="宋体"/>
        <family val="0"/>
      </rPr>
      <t>其他扶贫支出</t>
    </r>
  </si>
  <si>
    <r>
      <t xml:space="preserve">  </t>
    </r>
    <r>
      <rPr>
        <b/>
        <sz val="10"/>
        <rFont val="宋体"/>
        <family val="0"/>
      </rPr>
      <t>农村综合改革</t>
    </r>
  </si>
  <si>
    <r>
      <t xml:space="preserve">    </t>
    </r>
    <r>
      <rPr>
        <b/>
        <sz val="10"/>
        <rFont val="宋体"/>
        <family val="0"/>
      </rPr>
      <t>对村民委员会和村党支部的补助</t>
    </r>
  </si>
  <si>
    <r>
      <t xml:space="preserve">  </t>
    </r>
    <r>
      <rPr>
        <b/>
        <sz val="10"/>
        <rFont val="宋体"/>
        <family val="0"/>
      </rPr>
      <t>普惠金融发展支出</t>
    </r>
  </si>
  <si>
    <r>
      <t xml:space="preserve">    </t>
    </r>
    <r>
      <rPr>
        <b/>
        <sz val="10"/>
        <rFont val="宋体"/>
        <family val="0"/>
      </rPr>
      <t>农业保险保费补贴</t>
    </r>
  </si>
  <si>
    <r>
      <t xml:space="preserve">    </t>
    </r>
    <r>
      <rPr>
        <b/>
        <sz val="10"/>
        <rFont val="宋体"/>
        <family val="0"/>
      </rPr>
      <t>创业担保贷款贴息</t>
    </r>
  </si>
  <si>
    <r>
      <t xml:space="preserve">  </t>
    </r>
    <r>
      <rPr>
        <b/>
        <sz val="10"/>
        <rFont val="宋体"/>
        <family val="0"/>
      </rPr>
      <t>目标价格补贴</t>
    </r>
  </si>
  <si>
    <r>
      <t xml:space="preserve">    </t>
    </r>
    <r>
      <rPr>
        <b/>
        <sz val="10"/>
        <rFont val="宋体"/>
        <family val="0"/>
      </rPr>
      <t>其他目标价格补贴</t>
    </r>
  </si>
  <si>
    <r>
      <rPr>
        <b/>
        <sz val="10"/>
        <rFont val="宋体"/>
        <family val="0"/>
      </rPr>
      <t>交通运输支出</t>
    </r>
  </si>
  <si>
    <r>
      <t xml:space="preserve">  </t>
    </r>
    <r>
      <rPr>
        <b/>
        <sz val="10"/>
        <rFont val="宋体"/>
        <family val="0"/>
      </rPr>
      <t>公路水路运输</t>
    </r>
  </si>
  <si>
    <r>
      <rPr>
        <b/>
        <sz val="10"/>
        <rFont val="宋体"/>
        <family val="0"/>
      </rPr>
      <t>资源勘探工业信息等支出</t>
    </r>
  </si>
  <si>
    <r>
      <t xml:space="preserve">  </t>
    </r>
    <r>
      <rPr>
        <b/>
        <sz val="10"/>
        <rFont val="宋体"/>
        <family val="0"/>
      </rPr>
      <t>制造业</t>
    </r>
  </si>
  <si>
    <r>
      <t xml:space="preserve">    </t>
    </r>
    <r>
      <rPr>
        <b/>
        <sz val="10"/>
        <rFont val="宋体"/>
        <family val="0"/>
      </rPr>
      <t>其他制造业支出</t>
    </r>
  </si>
  <si>
    <r>
      <t xml:space="preserve">  </t>
    </r>
    <r>
      <rPr>
        <b/>
        <sz val="10"/>
        <rFont val="宋体"/>
        <family val="0"/>
      </rPr>
      <t>建筑业</t>
    </r>
  </si>
  <si>
    <r>
      <t xml:space="preserve">    </t>
    </r>
    <r>
      <rPr>
        <b/>
        <sz val="10"/>
        <rFont val="宋体"/>
        <family val="0"/>
      </rPr>
      <t>其他建筑业支出</t>
    </r>
  </si>
  <si>
    <r>
      <t xml:space="preserve">  </t>
    </r>
    <r>
      <rPr>
        <b/>
        <sz val="10"/>
        <rFont val="宋体"/>
        <family val="0"/>
      </rPr>
      <t>工业和信息产业监管</t>
    </r>
  </si>
  <si>
    <r>
      <t xml:space="preserve">    </t>
    </r>
    <r>
      <rPr>
        <b/>
        <sz val="10"/>
        <rFont val="宋体"/>
        <family val="0"/>
      </rPr>
      <t>工业和信息产业支持</t>
    </r>
  </si>
  <si>
    <r>
      <t xml:space="preserve">    </t>
    </r>
    <r>
      <rPr>
        <b/>
        <sz val="10"/>
        <rFont val="宋体"/>
        <family val="0"/>
      </rPr>
      <t>其他工业和信息产业监管支出</t>
    </r>
  </si>
  <si>
    <r>
      <t xml:space="preserve">  </t>
    </r>
    <r>
      <rPr>
        <b/>
        <sz val="10"/>
        <rFont val="宋体"/>
        <family val="0"/>
      </rPr>
      <t>国有资产监管</t>
    </r>
  </si>
  <si>
    <r>
      <t xml:space="preserve">  </t>
    </r>
    <r>
      <rPr>
        <b/>
        <sz val="10"/>
        <rFont val="宋体"/>
        <family val="0"/>
      </rPr>
      <t>支持中小企业发展和管理支出</t>
    </r>
  </si>
  <si>
    <r>
      <t xml:space="preserve">    </t>
    </r>
    <r>
      <rPr>
        <b/>
        <sz val="10"/>
        <rFont val="宋体"/>
        <family val="0"/>
      </rPr>
      <t>中小企业发展专项</t>
    </r>
  </si>
  <si>
    <r>
      <rPr>
        <b/>
        <sz val="10"/>
        <rFont val="宋体"/>
        <family val="0"/>
      </rPr>
      <t>商业服务业等支出</t>
    </r>
  </si>
  <si>
    <r>
      <t xml:space="preserve">  </t>
    </r>
    <r>
      <rPr>
        <b/>
        <sz val="10"/>
        <rFont val="宋体"/>
        <family val="0"/>
      </rPr>
      <t>商业流通事务</t>
    </r>
  </si>
  <si>
    <r>
      <t xml:space="preserve">    </t>
    </r>
    <r>
      <rPr>
        <b/>
        <sz val="10"/>
        <rFont val="宋体"/>
        <family val="0"/>
      </rPr>
      <t>其他商业流通事务支出</t>
    </r>
  </si>
  <si>
    <r>
      <rPr>
        <b/>
        <sz val="10"/>
        <rFont val="宋体"/>
        <family val="0"/>
      </rPr>
      <t>金融支出</t>
    </r>
  </si>
  <si>
    <r>
      <t xml:space="preserve">  </t>
    </r>
    <r>
      <rPr>
        <b/>
        <sz val="10"/>
        <rFont val="宋体"/>
        <family val="0"/>
      </rPr>
      <t>金融部门行政支出</t>
    </r>
  </si>
  <si>
    <r>
      <t xml:space="preserve">  </t>
    </r>
    <r>
      <rPr>
        <b/>
        <sz val="10"/>
        <rFont val="宋体"/>
        <family val="0"/>
      </rPr>
      <t>金融部门监管支出</t>
    </r>
  </si>
  <si>
    <r>
      <t xml:space="preserve">    </t>
    </r>
    <r>
      <rPr>
        <b/>
        <sz val="10"/>
        <rFont val="宋体"/>
        <family val="0"/>
      </rPr>
      <t>金融服务</t>
    </r>
  </si>
  <si>
    <r>
      <t xml:space="preserve">  </t>
    </r>
    <r>
      <rPr>
        <b/>
        <sz val="10"/>
        <rFont val="宋体"/>
        <family val="0"/>
      </rPr>
      <t>金融发展支出</t>
    </r>
  </si>
  <si>
    <r>
      <t xml:space="preserve">    </t>
    </r>
    <r>
      <rPr>
        <b/>
        <sz val="10"/>
        <rFont val="宋体"/>
        <family val="0"/>
      </rPr>
      <t>其他金融发展支出</t>
    </r>
  </si>
  <si>
    <r>
      <rPr>
        <b/>
        <sz val="10"/>
        <rFont val="宋体"/>
        <family val="0"/>
      </rPr>
      <t>援助其他地区支出</t>
    </r>
  </si>
  <si>
    <r>
      <t xml:space="preserve">  </t>
    </r>
    <r>
      <rPr>
        <b/>
        <sz val="10"/>
        <rFont val="宋体"/>
        <family val="0"/>
      </rPr>
      <t>其他支出</t>
    </r>
  </si>
  <si>
    <r>
      <t xml:space="preserve">    </t>
    </r>
    <r>
      <rPr>
        <b/>
        <sz val="10"/>
        <rFont val="宋体"/>
        <family val="0"/>
      </rPr>
      <t>其他支出</t>
    </r>
  </si>
  <si>
    <r>
      <rPr>
        <b/>
        <sz val="10"/>
        <rFont val="宋体"/>
        <family val="0"/>
      </rPr>
      <t>自然资源海洋气象等支出</t>
    </r>
  </si>
  <si>
    <r>
      <t xml:space="preserve">  </t>
    </r>
    <r>
      <rPr>
        <b/>
        <sz val="10"/>
        <rFont val="宋体"/>
        <family val="0"/>
      </rPr>
      <t>自然资源事务</t>
    </r>
  </si>
  <si>
    <r>
      <t xml:space="preserve">    </t>
    </r>
    <r>
      <rPr>
        <b/>
        <sz val="10"/>
        <rFont val="宋体"/>
        <family val="0"/>
      </rPr>
      <t>自然资源利用与保护</t>
    </r>
  </si>
  <si>
    <r>
      <t xml:space="preserve">    </t>
    </r>
    <r>
      <rPr>
        <b/>
        <sz val="10"/>
        <rFont val="宋体"/>
        <family val="0"/>
      </rPr>
      <t>地质勘查与矿产资源管理</t>
    </r>
  </si>
  <si>
    <r>
      <rPr>
        <b/>
        <sz val="10"/>
        <rFont val="宋体"/>
        <family val="0"/>
      </rPr>
      <t>住房保障支出</t>
    </r>
  </si>
  <si>
    <r>
      <t xml:space="preserve">  </t>
    </r>
    <r>
      <rPr>
        <b/>
        <sz val="10"/>
        <rFont val="宋体"/>
        <family val="0"/>
      </rPr>
      <t>住房改革支出</t>
    </r>
  </si>
  <si>
    <r>
      <t xml:space="preserve">    </t>
    </r>
    <r>
      <rPr>
        <b/>
        <sz val="10"/>
        <rFont val="宋体"/>
        <family val="0"/>
      </rPr>
      <t>住房公积金</t>
    </r>
  </si>
  <si>
    <r>
      <rPr>
        <b/>
        <sz val="10"/>
        <rFont val="宋体"/>
        <family val="0"/>
      </rPr>
      <t>粮油物资储备支出</t>
    </r>
  </si>
  <si>
    <r>
      <t xml:space="preserve">  </t>
    </r>
    <r>
      <rPr>
        <b/>
        <sz val="10"/>
        <rFont val="宋体"/>
        <family val="0"/>
      </rPr>
      <t>粮油事务</t>
    </r>
  </si>
  <si>
    <r>
      <t xml:space="preserve">    </t>
    </r>
    <r>
      <rPr>
        <b/>
        <sz val="10"/>
        <rFont val="宋体"/>
        <family val="0"/>
      </rPr>
      <t>其他粮油事务支出</t>
    </r>
  </si>
  <si>
    <r>
      <t xml:space="preserve">  </t>
    </r>
    <r>
      <rPr>
        <b/>
        <sz val="10"/>
        <rFont val="宋体"/>
        <family val="0"/>
      </rPr>
      <t>重要商品储备</t>
    </r>
  </si>
  <si>
    <r>
      <t xml:space="preserve">    </t>
    </r>
    <r>
      <rPr>
        <b/>
        <sz val="10"/>
        <rFont val="宋体"/>
        <family val="0"/>
      </rPr>
      <t>其他重要商品储备支出</t>
    </r>
  </si>
  <si>
    <r>
      <rPr>
        <b/>
        <sz val="10"/>
        <rFont val="宋体"/>
        <family val="0"/>
      </rPr>
      <t>灾害防治及应急管理支出</t>
    </r>
  </si>
  <si>
    <r>
      <t xml:space="preserve">  </t>
    </r>
    <r>
      <rPr>
        <b/>
        <sz val="10"/>
        <rFont val="宋体"/>
        <family val="0"/>
      </rPr>
      <t>应急管理事务</t>
    </r>
  </si>
  <si>
    <r>
      <t xml:space="preserve">    </t>
    </r>
    <r>
      <rPr>
        <b/>
        <sz val="10"/>
        <rFont val="宋体"/>
        <family val="0"/>
      </rPr>
      <t>安全监管</t>
    </r>
  </si>
  <si>
    <r>
      <t xml:space="preserve">    </t>
    </r>
    <r>
      <rPr>
        <b/>
        <sz val="10"/>
        <rFont val="宋体"/>
        <family val="0"/>
      </rPr>
      <t>安全生产基础</t>
    </r>
  </si>
  <si>
    <r>
      <t xml:space="preserve">    </t>
    </r>
    <r>
      <rPr>
        <b/>
        <sz val="10"/>
        <rFont val="宋体"/>
        <family val="0"/>
      </rPr>
      <t>应急管理</t>
    </r>
  </si>
  <si>
    <r>
      <t xml:space="preserve">  </t>
    </r>
    <r>
      <rPr>
        <b/>
        <sz val="10"/>
        <rFont val="宋体"/>
        <family val="0"/>
      </rPr>
      <t>消防事务</t>
    </r>
  </si>
  <si>
    <r>
      <t xml:space="preserve">    </t>
    </r>
    <r>
      <rPr>
        <b/>
        <sz val="10"/>
        <rFont val="宋体"/>
        <family val="0"/>
      </rPr>
      <t>消防应急救援</t>
    </r>
  </si>
  <si>
    <r>
      <t xml:space="preserve">  </t>
    </r>
    <r>
      <rPr>
        <b/>
        <sz val="10"/>
        <rFont val="宋体"/>
        <family val="0"/>
      </rPr>
      <t>煤矿安全</t>
    </r>
  </si>
  <si>
    <r>
      <t xml:space="preserve">    </t>
    </r>
    <r>
      <rPr>
        <b/>
        <sz val="10"/>
        <rFont val="宋体"/>
        <family val="0"/>
      </rPr>
      <t>煤矿安全监察事务</t>
    </r>
  </si>
  <si>
    <r>
      <t xml:space="preserve">  </t>
    </r>
    <r>
      <rPr>
        <b/>
        <sz val="10"/>
        <rFont val="宋体"/>
        <family val="0"/>
      </rPr>
      <t>自然灾害救灾及恢复重建支出</t>
    </r>
  </si>
  <si>
    <r>
      <t xml:space="preserve">    </t>
    </r>
    <r>
      <rPr>
        <b/>
        <sz val="10"/>
        <rFont val="宋体"/>
        <family val="0"/>
      </rPr>
      <t>其他自然灾害救灾及恢复重建支出</t>
    </r>
  </si>
  <si>
    <r>
      <rPr>
        <b/>
        <sz val="10"/>
        <rFont val="宋体"/>
        <family val="0"/>
      </rPr>
      <t>预备费</t>
    </r>
  </si>
  <si>
    <r>
      <rPr>
        <b/>
        <sz val="10"/>
        <rFont val="宋体"/>
        <family val="0"/>
      </rPr>
      <t>其他支出</t>
    </r>
  </si>
  <si>
    <r>
      <t xml:space="preserve">  </t>
    </r>
    <r>
      <rPr>
        <b/>
        <sz val="10"/>
        <rFont val="宋体"/>
        <family val="0"/>
      </rPr>
      <t>年初预留</t>
    </r>
  </si>
  <si>
    <r>
      <t xml:space="preserve">    </t>
    </r>
    <r>
      <rPr>
        <b/>
        <sz val="10"/>
        <rFont val="宋体"/>
        <family val="0"/>
      </rPr>
      <t>年初预留</t>
    </r>
  </si>
  <si>
    <r>
      <rPr>
        <b/>
        <sz val="10"/>
        <rFont val="宋体"/>
        <family val="0"/>
      </rPr>
      <t>债务付息支出</t>
    </r>
  </si>
  <si>
    <r>
      <t xml:space="preserve">  </t>
    </r>
    <r>
      <rPr>
        <b/>
        <sz val="10"/>
        <rFont val="宋体"/>
        <family val="0"/>
      </rPr>
      <t>地方政府一般债务付息支出</t>
    </r>
  </si>
  <si>
    <r>
      <t xml:space="preserve">    </t>
    </r>
    <r>
      <rPr>
        <b/>
        <sz val="10"/>
        <rFont val="宋体"/>
        <family val="0"/>
      </rPr>
      <t>地方政府一般债券付息支出</t>
    </r>
  </si>
  <si>
    <r>
      <rPr>
        <sz val="10"/>
        <rFont val="宋体"/>
        <family val="0"/>
      </rPr>
      <t>表</t>
    </r>
    <r>
      <rPr>
        <sz val="10"/>
        <rFont val="Helv"/>
        <family val="2"/>
      </rPr>
      <t>5</t>
    </r>
  </si>
  <si>
    <r>
      <t>2020</t>
    </r>
    <r>
      <rPr>
        <b/>
        <sz val="16"/>
        <rFont val="宋体"/>
        <family val="0"/>
      </rPr>
      <t>年市中区区级一般公共预算支出草案表</t>
    </r>
    <r>
      <rPr>
        <b/>
        <sz val="16"/>
        <rFont val="Times New Roman"/>
        <family val="1"/>
      </rPr>
      <t>(</t>
    </r>
    <r>
      <rPr>
        <b/>
        <sz val="16"/>
        <rFont val="宋体"/>
        <family val="0"/>
      </rPr>
      <t>功能分类</t>
    </r>
    <r>
      <rPr>
        <b/>
        <sz val="16"/>
        <rFont val="Times New Roman"/>
        <family val="1"/>
      </rPr>
      <t>)</t>
    </r>
  </si>
  <si>
    <t>项            目</t>
  </si>
  <si>
    <t>金额</t>
  </si>
  <si>
    <t>合            计</t>
  </si>
  <si>
    <t>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</si>
  <si>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</si>
  <si>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</si>
  <si>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</si>
  <si>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</si>
  <si>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</si>
  <si>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</si>
  <si>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一般性转移支付收入</t>
  </si>
  <si>
    <t>其中：均衡性转移支付</t>
  </si>
  <si>
    <t>县级基本财力保障机制奖补资金</t>
  </si>
  <si>
    <t>结算补助</t>
  </si>
  <si>
    <t>企业事业单位划转补助</t>
  </si>
  <si>
    <t>城乡义务教育转移支付</t>
  </si>
  <si>
    <t>固定数额补助</t>
  </si>
  <si>
    <t>革命老区转移支付</t>
  </si>
  <si>
    <t>贫困地区转移支付</t>
  </si>
  <si>
    <t>公共安全转移支付</t>
  </si>
  <si>
    <t>教育转移支付</t>
  </si>
  <si>
    <t>文化旅游体育与传媒转移支付</t>
  </si>
  <si>
    <t>社会保障和就业转移支出</t>
  </si>
  <si>
    <t>卫生健康转移支付</t>
  </si>
  <si>
    <t>节能环保转移支付</t>
  </si>
  <si>
    <t>农林水转移支付</t>
  </si>
  <si>
    <t>交通运输转移支付</t>
  </si>
  <si>
    <t>住房保障转移支付</t>
  </si>
  <si>
    <t>其他共同事权转移支付</t>
  </si>
  <si>
    <t>其他一般性转移支付</t>
  </si>
  <si>
    <t>2020年市级对市中区转移支付及税收返还情况表（草案）</t>
  </si>
  <si>
    <t>专项转移支付收入</t>
  </si>
  <si>
    <t>一般共服务支出</t>
  </si>
  <si>
    <t>国防支出</t>
  </si>
  <si>
    <t>公共安全支出</t>
  </si>
  <si>
    <t>科学技术支出</t>
  </si>
  <si>
    <t>文化体育与传媒支出</t>
  </si>
  <si>
    <t>城乡社区支出</t>
  </si>
  <si>
    <t>农林水支出</t>
  </si>
  <si>
    <t>交通运输支出</t>
  </si>
  <si>
    <t>资源勘探信息等支出</t>
  </si>
  <si>
    <t>商业服务业等支出</t>
  </si>
  <si>
    <t>金融支出</t>
  </si>
  <si>
    <t>自然资源海洋气象等支出</t>
  </si>
  <si>
    <t>灾害防治及应急管理支出</t>
  </si>
  <si>
    <t>合 计</t>
  </si>
  <si>
    <t>一、税收返还</t>
  </si>
  <si>
    <t>二、一般性转移支付补助</t>
  </si>
  <si>
    <t>合   计</t>
  </si>
  <si>
    <r>
      <rPr>
        <b/>
        <sz val="12"/>
        <rFont val="宋体"/>
        <family val="0"/>
      </rPr>
      <t>单位：万元</t>
    </r>
  </si>
  <si>
    <r>
      <rPr>
        <b/>
        <sz val="10"/>
        <rFont val="宋体"/>
        <family val="0"/>
      </rPr>
      <t>收</t>
    </r>
    <r>
      <rPr>
        <b/>
        <sz val="10"/>
        <rFont val="Times New Roman"/>
        <family val="1"/>
      </rPr>
      <t xml:space="preserve"> </t>
    </r>
    <r>
      <rPr>
        <b/>
        <sz val="10"/>
        <rFont val="宋体"/>
        <family val="0"/>
      </rPr>
      <t>入</t>
    </r>
    <r>
      <rPr>
        <b/>
        <sz val="10"/>
        <rFont val="Times New Roman"/>
        <family val="1"/>
      </rPr>
      <t xml:space="preserve"> </t>
    </r>
    <r>
      <rPr>
        <b/>
        <sz val="10"/>
        <rFont val="宋体"/>
        <family val="0"/>
      </rPr>
      <t>项</t>
    </r>
    <r>
      <rPr>
        <b/>
        <sz val="10"/>
        <rFont val="Times New Roman"/>
        <family val="1"/>
      </rPr>
      <t xml:space="preserve"> </t>
    </r>
    <r>
      <rPr>
        <b/>
        <sz val="10"/>
        <rFont val="宋体"/>
        <family val="0"/>
      </rPr>
      <t>目</t>
    </r>
  </si>
  <si>
    <r>
      <t>2019</t>
    </r>
    <r>
      <rPr>
        <b/>
        <sz val="10"/>
        <rFont val="宋体"/>
        <family val="0"/>
      </rPr>
      <t>年</t>
    </r>
    <r>
      <rPr>
        <b/>
        <sz val="10"/>
        <rFont val="Times New Roman"/>
        <family val="1"/>
      </rPr>
      <t xml:space="preserve">
</t>
    </r>
    <r>
      <rPr>
        <b/>
        <sz val="10"/>
        <rFont val="宋体"/>
        <family val="0"/>
      </rPr>
      <t>执行数</t>
    </r>
  </si>
  <si>
    <r>
      <t>2020</t>
    </r>
    <r>
      <rPr>
        <b/>
        <sz val="10"/>
        <rFont val="宋体"/>
        <family val="0"/>
      </rPr>
      <t>年</t>
    </r>
    <r>
      <rPr>
        <b/>
        <sz val="10"/>
        <rFont val="Times New Roman"/>
        <family val="1"/>
      </rPr>
      <t xml:space="preserve">
</t>
    </r>
    <r>
      <rPr>
        <b/>
        <sz val="10"/>
        <rFont val="宋体"/>
        <family val="0"/>
      </rPr>
      <t>预算数</t>
    </r>
  </si>
  <si>
    <r>
      <rPr>
        <b/>
        <sz val="10"/>
        <rFont val="宋体"/>
        <family val="0"/>
      </rPr>
      <t>比上年增长</t>
    </r>
    <r>
      <rPr>
        <b/>
        <sz val="10"/>
        <rFont val="Times New Roman"/>
        <family val="1"/>
      </rPr>
      <t>%</t>
    </r>
  </si>
  <si>
    <r>
      <rPr>
        <b/>
        <sz val="10"/>
        <rFont val="宋体"/>
        <family val="0"/>
      </rPr>
      <t>备</t>
    </r>
    <r>
      <rPr>
        <b/>
        <sz val="10"/>
        <rFont val="Times New Roman"/>
        <family val="1"/>
      </rPr>
      <t xml:space="preserve">  </t>
    </r>
    <r>
      <rPr>
        <b/>
        <sz val="10"/>
        <rFont val="宋体"/>
        <family val="0"/>
      </rPr>
      <t>注</t>
    </r>
  </si>
  <si>
    <r>
      <rPr>
        <b/>
        <sz val="10"/>
        <rFont val="宋体"/>
        <family val="0"/>
      </rPr>
      <t>一、</t>
    </r>
    <r>
      <rPr>
        <b/>
        <sz val="10"/>
        <rFont val="Times New Roman"/>
        <family val="1"/>
      </rPr>
      <t xml:space="preserve"> </t>
    </r>
    <r>
      <rPr>
        <b/>
        <sz val="10"/>
        <rFont val="宋体"/>
        <family val="0"/>
      </rPr>
      <t>国有土地收益基金收入</t>
    </r>
  </si>
  <si>
    <r>
      <rPr>
        <b/>
        <sz val="10"/>
        <rFont val="宋体"/>
        <family val="0"/>
      </rPr>
      <t>二、农业土地开发资金收入</t>
    </r>
  </si>
  <si>
    <r>
      <rPr>
        <b/>
        <sz val="10"/>
        <rFont val="宋体"/>
        <family val="0"/>
      </rPr>
      <t>三、国有土地使用权出让收入</t>
    </r>
  </si>
  <si>
    <r>
      <rPr>
        <b/>
        <sz val="10"/>
        <rFont val="宋体"/>
        <family val="0"/>
      </rPr>
      <t>四、彩票公益金收入</t>
    </r>
  </si>
  <si>
    <r>
      <rPr>
        <b/>
        <sz val="10"/>
        <rFont val="宋体"/>
        <family val="0"/>
      </rPr>
      <t>五、城市基础设施配套费收入</t>
    </r>
  </si>
  <si>
    <r>
      <rPr>
        <b/>
        <sz val="10"/>
        <rFont val="宋体"/>
        <family val="0"/>
      </rPr>
      <t>六、污水处理费收入</t>
    </r>
  </si>
  <si>
    <r>
      <rPr>
        <b/>
        <sz val="10"/>
        <rFont val="宋体"/>
        <family val="0"/>
      </rPr>
      <t>转移性收入</t>
    </r>
  </si>
  <si>
    <r>
      <rPr>
        <b/>
        <sz val="10"/>
        <rFont val="宋体"/>
        <family val="0"/>
      </rPr>
      <t>政府性基金补助收入</t>
    </r>
  </si>
  <si>
    <r>
      <rPr>
        <b/>
        <sz val="10"/>
        <rFont val="宋体"/>
        <family val="0"/>
      </rPr>
      <t>地方政府置换专项债券收入</t>
    </r>
  </si>
  <si>
    <r>
      <rPr>
        <b/>
        <sz val="10"/>
        <rFont val="宋体"/>
        <family val="0"/>
      </rPr>
      <t>地方政府新增专项债务转贷收入</t>
    </r>
  </si>
  <si>
    <r>
      <rPr>
        <b/>
        <sz val="10"/>
        <rFont val="宋体"/>
        <family val="0"/>
      </rPr>
      <t>上年结余收入</t>
    </r>
  </si>
  <si>
    <r>
      <rPr>
        <b/>
        <sz val="10"/>
        <rFont val="宋体"/>
        <family val="0"/>
      </rPr>
      <t>收入总计</t>
    </r>
  </si>
  <si>
    <r>
      <rPr>
        <b/>
        <sz val="10"/>
        <rFont val="宋体"/>
        <family val="0"/>
      </rPr>
      <t>功能支出项目</t>
    </r>
  </si>
  <si>
    <r>
      <rPr>
        <b/>
        <sz val="10"/>
        <rFont val="宋体"/>
        <family val="0"/>
      </rPr>
      <t>比上年增</t>
    </r>
    <r>
      <rPr>
        <b/>
        <sz val="10"/>
        <rFont val="宋体"/>
        <family val="0"/>
      </rPr>
      <t>长</t>
    </r>
    <r>
      <rPr>
        <b/>
        <sz val="10"/>
        <rFont val="Times New Roman"/>
        <family val="1"/>
      </rPr>
      <t>%</t>
    </r>
  </si>
  <si>
    <r>
      <rPr>
        <b/>
        <sz val="10"/>
        <rFont val="宋体"/>
        <family val="0"/>
      </rPr>
      <t>备</t>
    </r>
    <r>
      <rPr>
        <b/>
        <sz val="10"/>
        <rFont val="Times New Roman"/>
        <family val="1"/>
      </rPr>
      <t xml:space="preserve">   </t>
    </r>
    <r>
      <rPr>
        <b/>
        <sz val="10"/>
        <rFont val="宋体"/>
        <family val="0"/>
      </rPr>
      <t>注</t>
    </r>
  </si>
  <si>
    <r>
      <rPr>
        <b/>
        <sz val="10"/>
        <rFont val="宋体"/>
        <family val="0"/>
      </rPr>
      <t>一、文化旅游体育与传媒支出</t>
    </r>
  </si>
  <si>
    <r>
      <rPr>
        <b/>
        <sz val="10"/>
        <rFont val="宋体"/>
        <family val="0"/>
      </rPr>
      <t>国家电影事业发展专项</t>
    </r>
  </si>
  <si>
    <r>
      <rPr>
        <b/>
        <sz val="10"/>
        <rFont val="宋体"/>
        <family val="0"/>
      </rPr>
      <t>旅游发展基金</t>
    </r>
  </si>
  <si>
    <r>
      <rPr>
        <b/>
        <sz val="10"/>
        <rFont val="宋体"/>
        <family val="0"/>
      </rPr>
      <t>二、社会保障和就业支出</t>
    </r>
  </si>
  <si>
    <r>
      <rPr>
        <b/>
        <sz val="10"/>
        <rFont val="宋体"/>
        <family val="0"/>
      </rPr>
      <t>大中型水库移民后期扶持基金支出</t>
    </r>
  </si>
  <si>
    <r>
      <rPr>
        <b/>
        <sz val="10"/>
        <rFont val="宋体"/>
        <family val="0"/>
      </rPr>
      <t>三、城乡社区支出</t>
    </r>
  </si>
  <si>
    <r>
      <rPr>
        <b/>
        <sz val="10"/>
        <rFont val="宋体"/>
        <family val="0"/>
      </rPr>
      <t>国有土地使用权出让收入安排的支出</t>
    </r>
  </si>
  <si>
    <r>
      <rPr>
        <b/>
        <sz val="10"/>
        <rFont val="宋体"/>
        <family val="0"/>
      </rPr>
      <t>国有土地收益基金支出</t>
    </r>
  </si>
  <si>
    <r>
      <rPr>
        <b/>
        <sz val="10"/>
        <rFont val="宋体"/>
        <family val="0"/>
      </rPr>
      <t>农业土地开发资金安排的支出</t>
    </r>
  </si>
  <si>
    <r>
      <rPr>
        <b/>
        <sz val="10"/>
        <rFont val="宋体"/>
        <family val="0"/>
      </rPr>
      <t>城市基础设施配套费安排的支出</t>
    </r>
  </si>
  <si>
    <r>
      <rPr>
        <b/>
        <sz val="10"/>
        <rFont val="宋体"/>
        <family val="0"/>
      </rPr>
      <t>污水处理费安排的支出</t>
    </r>
  </si>
  <si>
    <r>
      <rPr>
        <b/>
        <sz val="10"/>
        <rFont val="宋体"/>
        <family val="0"/>
      </rPr>
      <t>土地储备专项债券收入安排的支出</t>
    </r>
  </si>
  <si>
    <r>
      <rPr>
        <b/>
        <sz val="10"/>
        <rFont val="宋体"/>
        <family val="0"/>
      </rPr>
      <t>棚户区改造专项债券收入安排的支出</t>
    </r>
  </si>
  <si>
    <r>
      <rPr>
        <b/>
        <sz val="10"/>
        <rFont val="宋体"/>
        <family val="0"/>
      </rPr>
      <t>国有土地使用权出让收入对应专项债务收入安排的支出</t>
    </r>
  </si>
  <si>
    <r>
      <rPr>
        <b/>
        <sz val="10"/>
        <rFont val="宋体"/>
        <family val="0"/>
      </rPr>
      <t>四、其他支出</t>
    </r>
  </si>
  <si>
    <r>
      <rPr>
        <b/>
        <sz val="10"/>
        <rFont val="宋体"/>
        <family val="0"/>
      </rPr>
      <t>彩票公益金安排的支出</t>
    </r>
  </si>
  <si>
    <r>
      <rPr>
        <b/>
        <sz val="10"/>
        <rFont val="宋体"/>
        <family val="0"/>
      </rPr>
      <t>五、债务付息支出</t>
    </r>
  </si>
  <si>
    <r>
      <rPr>
        <b/>
        <sz val="10"/>
        <rFont val="宋体"/>
        <family val="0"/>
      </rPr>
      <t>转移性支出</t>
    </r>
  </si>
  <si>
    <r>
      <rPr>
        <b/>
        <sz val="10"/>
        <rFont val="宋体"/>
        <family val="0"/>
      </rPr>
      <t>政府性基金上解支出</t>
    </r>
  </si>
  <si>
    <r>
      <rPr>
        <b/>
        <sz val="10"/>
        <rFont val="宋体"/>
        <family val="0"/>
      </rPr>
      <t>政府性基金补助支出</t>
    </r>
  </si>
  <si>
    <r>
      <rPr>
        <b/>
        <sz val="10"/>
        <rFont val="宋体"/>
        <family val="0"/>
      </rPr>
      <t>调出资金</t>
    </r>
  </si>
  <si>
    <r>
      <rPr>
        <b/>
        <sz val="10"/>
        <rFont val="宋体"/>
        <family val="0"/>
      </rPr>
      <t>地方政府置换专项债务还本支出</t>
    </r>
  </si>
  <si>
    <r>
      <rPr>
        <b/>
        <sz val="10"/>
        <rFont val="宋体"/>
        <family val="0"/>
      </rPr>
      <t>支出总计</t>
    </r>
  </si>
  <si>
    <r>
      <t>2020</t>
    </r>
    <r>
      <rPr>
        <b/>
        <sz val="22"/>
        <rFont val="宋体"/>
        <family val="0"/>
      </rPr>
      <t>年全区政府性基金支出预算表（草案）</t>
    </r>
  </si>
  <si>
    <r>
      <rPr>
        <sz val="10"/>
        <rFont val="宋体"/>
        <family val="0"/>
      </rPr>
      <t>表</t>
    </r>
    <r>
      <rPr>
        <sz val="10"/>
        <rFont val="Helv"/>
        <family val="2"/>
      </rPr>
      <t>16</t>
    </r>
  </si>
  <si>
    <t xml:space="preserve">    房地产企业利润收入</t>
  </si>
  <si>
    <t xml:space="preserve">    其他国有资本经营预算企业利润收入</t>
  </si>
  <si>
    <t>二、产权转让收入</t>
  </si>
  <si>
    <t xml:space="preserve">   国有独资企业产权转让收入</t>
  </si>
  <si>
    <t>一、国有资本经营预算支出</t>
  </si>
  <si>
    <t>比上年增长%</t>
  </si>
  <si>
    <t>比上年增长%</t>
  </si>
  <si>
    <t xml:space="preserve">    上级补助收入</t>
  </si>
  <si>
    <t>七、生育保险收入</t>
  </si>
  <si>
    <t xml:space="preserve">    保险费收入</t>
  </si>
  <si>
    <t xml:space="preserve">    利息收入</t>
  </si>
  <si>
    <t>八、企业职工基本养老保险基金</t>
  </si>
  <si>
    <r>
      <t xml:space="preserve"> </t>
    </r>
    <r>
      <rPr>
        <sz val="12"/>
        <color indexed="8"/>
        <rFont val="宋体"/>
        <family val="0"/>
      </rPr>
      <t xml:space="preserve">   保险费收入</t>
    </r>
  </si>
  <si>
    <r>
      <t xml:space="preserve"> </t>
    </r>
    <r>
      <rPr>
        <sz val="12"/>
        <color indexed="8"/>
        <rFont val="宋体"/>
        <family val="0"/>
      </rPr>
      <t xml:space="preserve">   利息收入</t>
    </r>
  </si>
  <si>
    <r>
      <t xml:space="preserve"> </t>
    </r>
    <r>
      <rPr>
        <sz val="12"/>
        <color indexed="8"/>
        <rFont val="宋体"/>
        <family val="0"/>
      </rPr>
      <t xml:space="preserve">   其他收入</t>
    </r>
  </si>
  <si>
    <t xml:space="preserve">    转移收入</t>
  </si>
  <si>
    <t xml:space="preserve">    上级补助收入</t>
  </si>
  <si>
    <r>
      <t xml:space="preserve"> </t>
    </r>
    <r>
      <rPr>
        <sz val="12"/>
        <color indexed="8"/>
        <rFont val="宋体"/>
        <family val="0"/>
      </rPr>
      <t xml:space="preserve">   其他费用支出</t>
    </r>
  </si>
  <si>
    <r>
      <t xml:space="preserve"> </t>
    </r>
    <r>
      <rPr>
        <sz val="12"/>
        <rFont val="宋体"/>
        <family val="0"/>
      </rPr>
      <t xml:space="preserve">   </t>
    </r>
    <r>
      <rPr>
        <sz val="12"/>
        <rFont val="宋体"/>
        <family val="0"/>
      </rPr>
      <t>丧葬抚恤补助支出</t>
    </r>
  </si>
  <si>
    <r>
      <t xml:space="preserve"> </t>
    </r>
    <r>
      <rPr>
        <sz val="12"/>
        <rFont val="宋体"/>
        <family val="0"/>
      </rPr>
      <t xml:space="preserve">   社会保险待遇支出</t>
    </r>
  </si>
  <si>
    <r>
      <t xml:space="preserve"> </t>
    </r>
    <r>
      <rPr>
        <sz val="12"/>
        <rFont val="宋体"/>
        <family val="0"/>
      </rPr>
      <t xml:space="preserve">   </t>
    </r>
    <r>
      <rPr>
        <sz val="12"/>
        <rFont val="宋体"/>
        <family val="0"/>
      </rPr>
      <t>上级上解支出</t>
    </r>
  </si>
  <si>
    <t xml:space="preserve">    购买大病保险支出</t>
  </si>
  <si>
    <r>
      <t xml:space="preserve"> </t>
    </r>
    <r>
      <rPr>
        <sz val="12"/>
        <rFont val="宋体"/>
        <family val="0"/>
      </rPr>
      <t xml:space="preserve">   社会保险待遇支出</t>
    </r>
  </si>
  <si>
    <r>
      <t xml:space="preserve"> </t>
    </r>
    <r>
      <rPr>
        <sz val="12"/>
        <rFont val="宋体"/>
        <family val="0"/>
      </rPr>
      <t xml:space="preserve">   其他费用支出</t>
    </r>
  </si>
  <si>
    <r>
      <t xml:space="preserve"> </t>
    </r>
    <r>
      <rPr>
        <sz val="12"/>
        <rFont val="宋体"/>
        <family val="0"/>
      </rPr>
      <t xml:space="preserve">   上级上解支出</t>
    </r>
  </si>
  <si>
    <r>
      <t xml:space="preserve"> </t>
    </r>
    <r>
      <rPr>
        <sz val="12"/>
        <rFont val="宋体"/>
        <family val="0"/>
      </rPr>
      <t xml:space="preserve">   稳定岗位支出</t>
    </r>
  </si>
  <si>
    <r>
      <t xml:space="preserve"> </t>
    </r>
    <r>
      <rPr>
        <sz val="12"/>
        <rFont val="宋体"/>
        <family val="0"/>
      </rPr>
      <t xml:space="preserve">   医疗补助金支出</t>
    </r>
  </si>
  <si>
    <t xml:space="preserve">    职业培训补贴支出</t>
  </si>
  <si>
    <r>
      <t xml:space="preserve"> </t>
    </r>
    <r>
      <rPr>
        <sz val="12"/>
        <color indexed="8"/>
        <rFont val="宋体"/>
        <family val="0"/>
      </rPr>
      <t xml:space="preserve">   技能提升补贴支出</t>
    </r>
  </si>
  <si>
    <t>七、生育保险支出</t>
  </si>
  <si>
    <r>
      <t xml:space="preserve"> </t>
    </r>
    <r>
      <rPr>
        <sz val="12"/>
        <color indexed="8"/>
        <rFont val="宋体"/>
        <family val="0"/>
      </rPr>
      <t xml:space="preserve">   社会保险待遇支出</t>
    </r>
  </si>
  <si>
    <t>八、企业职工基本养老保险基金</t>
  </si>
  <si>
    <t xml:space="preserve">    社会保险待遇支出</t>
  </si>
  <si>
    <t xml:space="preserve">    转移支出</t>
  </si>
  <si>
    <t xml:space="preserve">    丧葬抚恤补助支出</t>
  </si>
  <si>
    <t xml:space="preserve">    上级上解支出</t>
  </si>
  <si>
    <t xml:space="preserve">    购买大病保险支出</t>
  </si>
  <si>
    <t>2020年市中区政府预算</t>
  </si>
  <si>
    <r>
      <rPr>
        <b/>
        <sz val="10"/>
        <rFont val="宋体"/>
        <family val="0"/>
      </rPr>
      <t>转移性收入</t>
    </r>
  </si>
  <si>
    <r>
      <t xml:space="preserve">    </t>
    </r>
    <r>
      <rPr>
        <b/>
        <sz val="10"/>
        <rFont val="宋体"/>
        <family val="0"/>
      </rPr>
      <t>地方政府一般债务转贷收入</t>
    </r>
  </si>
  <si>
    <r>
      <t xml:space="preserve">    </t>
    </r>
    <r>
      <rPr>
        <b/>
        <sz val="10"/>
        <rFont val="宋体"/>
        <family val="0"/>
      </rPr>
      <t>返还性收入</t>
    </r>
  </si>
  <si>
    <r>
      <t xml:space="preserve">    </t>
    </r>
    <r>
      <rPr>
        <b/>
        <sz val="10"/>
        <rFont val="宋体"/>
        <family val="0"/>
      </rPr>
      <t>一般性转移支付收入</t>
    </r>
  </si>
  <si>
    <r>
      <t xml:space="preserve">    </t>
    </r>
    <r>
      <rPr>
        <b/>
        <sz val="10"/>
        <rFont val="宋体"/>
        <family val="0"/>
      </rPr>
      <t>专项转移支付收入</t>
    </r>
  </si>
  <si>
    <r>
      <t xml:space="preserve">    </t>
    </r>
    <r>
      <rPr>
        <b/>
        <sz val="10"/>
        <rFont val="宋体"/>
        <family val="0"/>
      </rPr>
      <t>调入资金</t>
    </r>
  </si>
  <si>
    <r>
      <t xml:space="preserve">    </t>
    </r>
    <r>
      <rPr>
        <b/>
        <sz val="10"/>
        <rFont val="宋体"/>
        <family val="0"/>
      </rPr>
      <t>动用预算稳定调节基金</t>
    </r>
  </si>
  <si>
    <r>
      <t xml:space="preserve">    </t>
    </r>
    <r>
      <rPr>
        <b/>
        <sz val="10"/>
        <rFont val="宋体"/>
        <family val="0"/>
      </rPr>
      <t>上年结转及结余收入</t>
    </r>
  </si>
  <si>
    <r>
      <rPr>
        <b/>
        <sz val="10"/>
        <rFont val="宋体"/>
        <family val="0"/>
      </rPr>
      <t>收入总计</t>
    </r>
  </si>
  <si>
    <r>
      <rPr>
        <b/>
        <sz val="10"/>
        <rFont val="宋体"/>
        <family val="0"/>
      </rPr>
      <t>支出总计</t>
    </r>
  </si>
  <si>
    <r>
      <t xml:space="preserve">    </t>
    </r>
    <r>
      <rPr>
        <b/>
        <sz val="10"/>
        <rFont val="宋体"/>
        <family val="0"/>
      </rPr>
      <t>地方政府一般债务还本支出</t>
    </r>
  </si>
  <si>
    <r>
      <t xml:space="preserve">    </t>
    </r>
    <r>
      <rPr>
        <b/>
        <sz val="10"/>
        <rFont val="宋体"/>
        <family val="0"/>
      </rPr>
      <t>安排预算稳定调节基金</t>
    </r>
  </si>
  <si>
    <r>
      <t xml:space="preserve">    </t>
    </r>
    <r>
      <rPr>
        <b/>
        <sz val="10"/>
        <rFont val="宋体"/>
        <family val="0"/>
      </rPr>
      <t>补充预算周转金</t>
    </r>
  </si>
  <si>
    <r>
      <t xml:space="preserve">    </t>
    </r>
    <r>
      <rPr>
        <b/>
        <sz val="10"/>
        <rFont val="宋体"/>
        <family val="0"/>
      </rPr>
      <t>结转下年支出</t>
    </r>
  </si>
  <si>
    <r>
      <rPr>
        <b/>
        <sz val="10"/>
        <rFont val="宋体"/>
        <family val="0"/>
      </rPr>
      <t>转移性支出</t>
    </r>
  </si>
  <si>
    <r>
      <rPr>
        <b/>
        <sz val="10"/>
        <rFont val="宋体"/>
        <family val="0"/>
      </rPr>
      <t>转移性支出</t>
    </r>
  </si>
  <si>
    <r>
      <t xml:space="preserve">    </t>
    </r>
    <r>
      <rPr>
        <b/>
        <sz val="10"/>
        <rFont val="宋体"/>
        <family val="0"/>
      </rPr>
      <t>返还性支出</t>
    </r>
  </si>
  <si>
    <r>
      <t xml:space="preserve">    </t>
    </r>
    <r>
      <rPr>
        <b/>
        <sz val="10"/>
        <rFont val="宋体"/>
        <family val="0"/>
      </rPr>
      <t>补助下级支出</t>
    </r>
  </si>
  <si>
    <r>
      <t>表</t>
    </r>
    <r>
      <rPr>
        <sz val="12"/>
        <color indexed="8"/>
        <rFont val="Helv"/>
        <family val="2"/>
      </rPr>
      <t>3</t>
    </r>
  </si>
  <si>
    <r>
      <t>2020</t>
    </r>
    <r>
      <rPr>
        <sz val="12"/>
        <rFont val="宋体"/>
        <family val="0"/>
      </rPr>
      <t>年</t>
    </r>
    <r>
      <rPr>
        <sz val="12"/>
        <rFont val="宋体"/>
        <family val="0"/>
      </rPr>
      <t>市中区区</t>
    </r>
    <r>
      <rPr>
        <sz val="12"/>
        <rFont val="宋体"/>
        <family val="0"/>
      </rPr>
      <t>级一般公共预算支出草案表</t>
    </r>
    <r>
      <rPr>
        <sz val="12"/>
        <rFont val="Helv"/>
        <family val="2"/>
      </rPr>
      <t>(</t>
    </r>
    <r>
      <rPr>
        <sz val="12"/>
        <rFont val="宋体"/>
        <family val="0"/>
      </rPr>
      <t>功能分类</t>
    </r>
    <r>
      <rPr>
        <sz val="12"/>
        <rFont val="Helv"/>
        <family val="2"/>
      </rPr>
      <t>)</t>
    </r>
  </si>
  <si>
    <r>
      <t>2020</t>
    </r>
    <r>
      <rPr>
        <sz val="12"/>
        <rFont val="宋体"/>
        <family val="0"/>
      </rPr>
      <t>年</t>
    </r>
    <r>
      <rPr>
        <sz val="12"/>
        <rFont val="宋体"/>
        <family val="0"/>
      </rPr>
      <t>市中区区级</t>
    </r>
    <r>
      <rPr>
        <sz val="12"/>
        <rFont val="宋体"/>
        <family val="0"/>
      </rPr>
      <t>一般公共预算基本支出草案表</t>
    </r>
    <r>
      <rPr>
        <sz val="12"/>
        <rFont val="Helv"/>
        <family val="2"/>
      </rPr>
      <t>(</t>
    </r>
    <r>
      <rPr>
        <sz val="12"/>
        <rFont val="宋体"/>
        <family val="0"/>
      </rPr>
      <t>经济分类</t>
    </r>
    <r>
      <rPr>
        <sz val="12"/>
        <rFont val="Helv"/>
        <family val="2"/>
      </rPr>
      <t>)</t>
    </r>
  </si>
  <si>
    <r>
      <t>表</t>
    </r>
    <r>
      <rPr>
        <sz val="12"/>
        <color indexed="8"/>
        <rFont val="Helv"/>
        <family val="2"/>
      </rPr>
      <t>11</t>
    </r>
  </si>
  <si>
    <r>
      <t>表</t>
    </r>
    <r>
      <rPr>
        <sz val="12"/>
        <color indexed="8"/>
        <rFont val="Helv"/>
        <family val="2"/>
      </rPr>
      <t>17</t>
    </r>
  </si>
  <si>
    <r>
      <t>表</t>
    </r>
    <r>
      <rPr>
        <sz val="12"/>
        <color indexed="8"/>
        <rFont val="Helv"/>
        <family val="2"/>
      </rPr>
      <t>22</t>
    </r>
  </si>
  <si>
    <r>
      <t>2020</t>
    </r>
    <r>
      <rPr>
        <sz val="12"/>
        <color indexed="8"/>
        <rFont val="宋体"/>
        <family val="0"/>
      </rPr>
      <t>年末市中区社会保险基金预算结余预算表（代编）</t>
    </r>
  </si>
  <si>
    <r>
      <t>表</t>
    </r>
    <r>
      <rPr>
        <sz val="12"/>
        <color indexed="8"/>
        <rFont val="Helv"/>
        <family val="2"/>
      </rPr>
      <t>23</t>
    </r>
  </si>
  <si>
    <r>
      <t>表</t>
    </r>
    <r>
      <rPr>
        <sz val="12"/>
        <color indexed="8"/>
        <rFont val="Helv"/>
        <family val="2"/>
      </rPr>
      <t>24</t>
    </r>
  </si>
  <si>
    <r>
      <t>表</t>
    </r>
    <r>
      <rPr>
        <sz val="12"/>
        <color indexed="8"/>
        <rFont val="Helv"/>
        <family val="2"/>
      </rPr>
      <t>25</t>
    </r>
  </si>
  <si>
    <r>
      <t>2019</t>
    </r>
    <r>
      <rPr>
        <sz val="12"/>
        <rFont val="宋体"/>
        <family val="0"/>
      </rPr>
      <t>年</t>
    </r>
    <r>
      <rPr>
        <sz val="12"/>
        <rFont val="宋体"/>
        <family val="0"/>
      </rPr>
      <t>市中区</t>
    </r>
    <r>
      <rPr>
        <sz val="12"/>
        <rFont val="宋体"/>
        <family val="0"/>
      </rPr>
      <t>地方政府债务限额余额情况表</t>
    </r>
  </si>
  <si>
    <r>
      <t>2019</t>
    </r>
    <r>
      <rPr>
        <sz val="12"/>
        <rFont val="宋体"/>
        <family val="0"/>
      </rPr>
      <t>年</t>
    </r>
    <r>
      <rPr>
        <sz val="12"/>
        <rFont val="宋体"/>
        <family val="0"/>
      </rPr>
      <t>市中区</t>
    </r>
    <r>
      <rPr>
        <sz val="12"/>
        <rFont val="宋体"/>
        <family val="0"/>
      </rPr>
      <t>地方政府一般债务限额余额情况表</t>
    </r>
  </si>
  <si>
    <r>
      <t>2019</t>
    </r>
    <r>
      <rPr>
        <sz val="12"/>
        <rFont val="宋体"/>
        <family val="0"/>
      </rPr>
      <t>年</t>
    </r>
    <r>
      <rPr>
        <sz val="12"/>
        <rFont val="宋体"/>
        <family val="0"/>
      </rPr>
      <t>市中区</t>
    </r>
    <r>
      <rPr>
        <sz val="12"/>
        <rFont val="宋体"/>
        <family val="0"/>
      </rPr>
      <t>地方政府专项债务限额余额情况表</t>
    </r>
  </si>
  <si>
    <r>
      <t>2019</t>
    </r>
    <r>
      <rPr>
        <sz val="12"/>
        <rFont val="宋体"/>
        <family val="0"/>
      </rPr>
      <t>年</t>
    </r>
    <r>
      <rPr>
        <sz val="12"/>
        <rFont val="宋体"/>
        <family val="0"/>
      </rPr>
      <t>市中区</t>
    </r>
    <r>
      <rPr>
        <sz val="12"/>
        <rFont val="宋体"/>
        <family val="0"/>
      </rPr>
      <t>地方政府债券发行情况表</t>
    </r>
  </si>
  <si>
    <r>
      <t>2019</t>
    </r>
    <r>
      <rPr>
        <sz val="12"/>
        <rFont val="宋体"/>
        <family val="0"/>
      </rPr>
      <t>年</t>
    </r>
    <r>
      <rPr>
        <sz val="12"/>
        <rFont val="宋体"/>
        <family val="0"/>
      </rPr>
      <t>市中区</t>
    </r>
    <r>
      <rPr>
        <sz val="12"/>
        <rFont val="宋体"/>
        <family val="0"/>
      </rPr>
      <t>地方政府债券还本付息情况表</t>
    </r>
  </si>
  <si>
    <r>
      <t>2020</t>
    </r>
    <r>
      <rPr>
        <sz val="12"/>
        <rFont val="宋体"/>
        <family val="0"/>
      </rPr>
      <t>年市中区政府债务收支计划表</t>
    </r>
  </si>
  <si>
    <r>
      <t>2020</t>
    </r>
    <r>
      <rPr>
        <sz val="12"/>
        <rFont val="宋体"/>
        <family val="0"/>
      </rPr>
      <t>年</t>
    </r>
    <r>
      <rPr>
        <sz val="12"/>
        <rFont val="宋体"/>
        <family val="0"/>
      </rPr>
      <t>市中区区</t>
    </r>
    <r>
      <rPr>
        <sz val="12"/>
        <rFont val="宋体"/>
        <family val="0"/>
      </rPr>
      <t>级政府债务收支计划表</t>
    </r>
  </si>
  <si>
    <t>上解支出</t>
  </si>
  <si>
    <t xml:space="preserve">  上解支出</t>
  </si>
  <si>
    <t>光明路</t>
  </si>
  <si>
    <t>西王庄</t>
  </si>
  <si>
    <t>税郭</t>
  </si>
  <si>
    <t>孟庄</t>
  </si>
  <si>
    <t>齐村</t>
  </si>
  <si>
    <t>永安</t>
  </si>
  <si>
    <t>文化路</t>
  </si>
  <si>
    <t>各塔埠</t>
  </si>
  <si>
    <t>矿区</t>
  </si>
  <si>
    <t>中心街</t>
  </si>
  <si>
    <t>龙山</t>
  </si>
  <si>
    <t>增值税税收返还</t>
  </si>
  <si>
    <t>营业税基数返还</t>
  </si>
  <si>
    <t>企业所得税基数返还</t>
  </si>
  <si>
    <t>个人所得税基数返还</t>
  </si>
  <si>
    <t>个人所得税补助（利息）</t>
  </si>
  <si>
    <t>均衡性转移支付</t>
  </si>
  <si>
    <t>基本财力保障机制奖补资金</t>
  </si>
  <si>
    <t>结算补助</t>
  </si>
  <si>
    <t>固定数额补助</t>
  </si>
  <si>
    <t>农林水共同财政事权转移支付</t>
  </si>
  <si>
    <t>其他一般性转移支付收入</t>
  </si>
  <si>
    <t>三、专项转移支付收入</t>
  </si>
  <si>
    <t>关于2020年区级一般公共预算安排的转移支付项目情况的说明</t>
  </si>
  <si>
    <t>2020年市级对市中区转移支付及税收返还情况表（草案）</t>
  </si>
  <si>
    <t>债务还本支出</t>
  </si>
  <si>
    <t>调出资金</t>
  </si>
  <si>
    <t>政府性基金补助支出</t>
  </si>
  <si>
    <r>
      <t xml:space="preserve">    2020年区级一般公共预算安排的对各镇街转移支付预算数为17771万元，具体情况如下：
    </t>
    </r>
    <r>
      <rPr>
        <sz val="12"/>
        <rFont val="黑体"/>
        <family val="3"/>
      </rPr>
      <t>一、一般性转移支付:</t>
    </r>
    <r>
      <rPr>
        <sz val="12"/>
        <rFont val="宋体"/>
        <family val="0"/>
      </rPr>
      <t>2020年区</t>
    </r>
    <r>
      <rPr>
        <sz val="12"/>
        <rFont val="宋体"/>
        <family val="0"/>
      </rPr>
      <t>级安排对各镇街一般性转移支付预算数为</t>
    </r>
    <r>
      <rPr>
        <sz val="12"/>
        <rFont val="等线"/>
        <family val="0"/>
      </rPr>
      <t>13200</t>
    </r>
    <r>
      <rPr>
        <sz val="12"/>
        <rFont val="宋体"/>
        <family val="0"/>
      </rPr>
      <t xml:space="preserve">万元，其中：
   </t>
    </r>
    <r>
      <rPr>
        <b/>
        <sz val="12"/>
        <rFont val="宋体"/>
        <family val="0"/>
      </rPr>
      <t xml:space="preserve"> </t>
    </r>
    <r>
      <rPr>
        <b/>
        <sz val="12"/>
        <rFont val="宋体"/>
        <family val="0"/>
      </rPr>
      <t>（一）均衡性转移支付6608万元。</t>
    </r>
    <r>
      <rPr>
        <sz val="12"/>
        <rFont val="宋体"/>
        <family val="0"/>
      </rPr>
      <t xml:space="preserve">主要用于均衡各镇街间财力差异，增强财政困难地区提供公共服务能力，推荐区域间基本公共服务均等化。
        </t>
    </r>
    <r>
      <rPr>
        <b/>
        <sz val="12"/>
        <rFont val="宋体"/>
        <family val="0"/>
      </rPr>
      <t>（二）基本财力保障机制奖补资金3034万元</t>
    </r>
    <r>
      <rPr>
        <sz val="12"/>
        <rFont val="宋体"/>
        <family val="0"/>
      </rPr>
      <t xml:space="preserve">。主要用于增强镇街“保工资、保运转、保基本民生”，以及落实中央和省市区各项民生政策等基本财力需要。
        </t>
    </r>
    <r>
      <rPr>
        <b/>
        <sz val="12"/>
        <rFont val="宋体"/>
        <family val="0"/>
      </rPr>
      <t>（三）结算补助收入1053万元。</t>
    </r>
    <r>
      <rPr>
        <sz val="12"/>
        <rFont val="宋体"/>
        <family val="0"/>
      </rPr>
      <t xml:space="preserve">主要是区级对各镇街的结算补助收入。
        </t>
    </r>
    <r>
      <rPr>
        <b/>
        <sz val="12"/>
        <rFont val="宋体"/>
        <family val="0"/>
      </rPr>
      <t>（四）固定数额补助收入1444万元。</t>
    </r>
    <r>
      <rPr>
        <sz val="12"/>
        <rFont val="宋体"/>
        <family val="0"/>
      </rPr>
      <t xml:space="preserve">主要是对各镇街固定数额工资补助等。
        </t>
    </r>
    <r>
      <rPr>
        <b/>
        <sz val="12"/>
        <rFont val="宋体"/>
        <family val="0"/>
      </rPr>
      <t>（五）农林水共同财政事权转移支付456万元。</t>
    </r>
    <r>
      <rPr>
        <sz val="12"/>
        <rFont val="宋体"/>
        <family val="0"/>
      </rPr>
      <t xml:space="preserve">主要是乡村振兴、美丽乡村建设等各项补助资金。
        </t>
    </r>
    <r>
      <rPr>
        <b/>
        <sz val="12"/>
        <rFont val="宋体"/>
        <family val="0"/>
      </rPr>
      <t>（六）其他一般性转移支付收入605万元。</t>
    </r>
    <r>
      <rPr>
        <sz val="12"/>
        <rFont val="宋体"/>
        <family val="0"/>
      </rPr>
      <t xml:space="preserve">主要用于保障城镇化建设、创卫、林业发展改革、城市社区工作经费等方面支出。
   </t>
    </r>
    <r>
      <rPr>
        <sz val="12"/>
        <rFont val="黑体"/>
        <family val="3"/>
      </rPr>
      <t>二、专项转移支付：</t>
    </r>
    <r>
      <rPr>
        <sz val="12"/>
        <rFont val="宋体"/>
        <family val="0"/>
      </rPr>
      <t xml:space="preserve">2020年区级对各镇街专项转移支付预算数为2295万元，主要用城乡环卫一体化、老旧小区改造、“五小”建设、村级组织运转等方面支出。
</t>
    </r>
  </si>
  <si>
    <t>政府性基金上解支出</t>
  </si>
  <si>
    <t>地方政府置换专项债务还本支出</t>
  </si>
  <si>
    <t>光明路</t>
  </si>
  <si>
    <t>西王庄</t>
  </si>
  <si>
    <t>税郭</t>
  </si>
  <si>
    <t>孟庄</t>
  </si>
  <si>
    <t>齐村</t>
  </si>
  <si>
    <t>永安</t>
  </si>
  <si>
    <t>文化路</t>
  </si>
  <si>
    <t>各塔埠</t>
  </si>
  <si>
    <t>矿区</t>
  </si>
  <si>
    <t>中心街</t>
  </si>
  <si>
    <t>龙山</t>
  </si>
  <si>
    <t>政府性基金预算补助</t>
  </si>
  <si>
    <t>其中：城乡社区</t>
  </si>
  <si>
    <t>2020年区对镇街政府性基金预算转移支付预算表及说明</t>
  </si>
  <si>
    <t xml:space="preserve"> </t>
  </si>
  <si>
    <r>
      <t>2020</t>
    </r>
    <r>
      <rPr>
        <sz val="12"/>
        <rFont val="宋体"/>
        <family val="0"/>
      </rPr>
      <t>年区对镇街一般公共预算安排的税收返还及转移支付分地区预算表</t>
    </r>
  </si>
  <si>
    <r>
      <t>2020</t>
    </r>
    <r>
      <rPr>
        <sz val="12"/>
        <rFont val="宋体"/>
        <family val="0"/>
      </rPr>
      <t>年区对镇街一般公共预算安排的专项转移支付分项目预算表</t>
    </r>
  </si>
  <si>
    <r>
      <t>2020</t>
    </r>
    <r>
      <rPr>
        <sz val="12"/>
        <rFont val="宋体"/>
        <family val="0"/>
      </rPr>
      <t>年区对镇街国有资本经营预算转移支付分项目分地区预算表</t>
    </r>
  </si>
  <si>
    <r>
      <t>表</t>
    </r>
    <r>
      <rPr>
        <sz val="12"/>
        <rFont val="Helv"/>
        <family val="2"/>
      </rPr>
      <t>9</t>
    </r>
  </si>
  <si>
    <r>
      <t>表</t>
    </r>
    <r>
      <rPr>
        <sz val="12"/>
        <rFont val="Helv"/>
        <family val="2"/>
      </rPr>
      <t>10</t>
    </r>
  </si>
  <si>
    <r>
      <t>2020</t>
    </r>
    <r>
      <rPr>
        <sz val="12"/>
        <rFont val="宋体"/>
        <family val="0"/>
      </rPr>
      <t>年市级对市中区专项转移支付情况表（草案）</t>
    </r>
  </si>
  <si>
    <r>
      <t>表</t>
    </r>
    <r>
      <rPr>
        <sz val="12"/>
        <rFont val="Helv"/>
        <family val="2"/>
      </rPr>
      <t>15</t>
    </r>
  </si>
  <si>
    <r>
      <t>表</t>
    </r>
    <r>
      <rPr>
        <sz val="12"/>
        <rFont val="Helv"/>
        <family val="2"/>
      </rPr>
      <t>20</t>
    </r>
  </si>
  <si>
    <r>
      <t>表</t>
    </r>
    <r>
      <rPr>
        <sz val="12"/>
        <color indexed="8"/>
        <rFont val="Helv"/>
        <family val="2"/>
      </rPr>
      <t>26</t>
    </r>
  </si>
  <si>
    <r>
      <t>表</t>
    </r>
    <r>
      <rPr>
        <sz val="12"/>
        <rFont val="Helv"/>
        <family val="2"/>
      </rPr>
      <t>33</t>
    </r>
  </si>
  <si>
    <t>一、年初区本级政府债务余额</t>
  </si>
  <si>
    <t xml:space="preserve">   4.区本级债务还本支出</t>
  </si>
  <si>
    <t>四、年末区本级政府债务余额</t>
  </si>
  <si>
    <t>附：区本级一般公共预算和政府性基金预算安排债务付息及发行费支出</t>
  </si>
  <si>
    <t>注：年末区本级政府债务余额=年初本级政府债务余额+当年政府债务收入-转贷县（市、区）政府债务支出-本级债务还本支出</t>
  </si>
  <si>
    <t>一、年初全区政府债务余额</t>
  </si>
  <si>
    <t>四、年末全区政府债务余额</t>
  </si>
  <si>
    <t>附：全区一般公共预算和政府性基金预算安排债务付息及发行费支出</t>
  </si>
  <si>
    <t>注：年末全区政府债务余额=年初政府债务余额+当年政府债务收入-当年政府债务还本支出</t>
  </si>
  <si>
    <r>
      <t>2020年区对镇街政府性基金预算转移支付预算情况的说明：</t>
    </r>
    <r>
      <rPr>
        <sz val="14"/>
        <rFont val="仿宋_GB2312"/>
        <family val="3"/>
      </rPr>
      <t>结合区级财力情况，年初暂不安排政府性基金转移支付预算，年中根据需要追加安排。</t>
    </r>
  </si>
  <si>
    <t>表7</t>
  </si>
  <si>
    <t>表8</t>
  </si>
  <si>
    <t>表9</t>
  </si>
  <si>
    <r>
      <t>表1</t>
    </r>
    <r>
      <rPr>
        <sz val="11"/>
        <rFont val="宋体"/>
        <family val="0"/>
      </rPr>
      <t>0</t>
    </r>
  </si>
  <si>
    <r>
      <t>表1</t>
    </r>
    <r>
      <rPr>
        <b/>
        <sz val="12"/>
        <rFont val="宋体"/>
        <family val="0"/>
      </rPr>
      <t>1</t>
    </r>
  </si>
  <si>
    <r>
      <t>表1</t>
    </r>
    <r>
      <rPr>
        <b/>
        <sz val="12"/>
        <rFont val="宋体"/>
        <family val="0"/>
      </rPr>
      <t>2</t>
    </r>
  </si>
  <si>
    <r>
      <t>表1</t>
    </r>
    <r>
      <rPr>
        <b/>
        <sz val="12"/>
        <rFont val="宋体"/>
        <family val="0"/>
      </rPr>
      <t>3</t>
    </r>
  </si>
  <si>
    <t>表14</t>
  </si>
  <si>
    <r>
      <t>表1</t>
    </r>
    <r>
      <rPr>
        <b/>
        <sz val="11"/>
        <rFont val="宋体"/>
        <family val="0"/>
      </rPr>
      <t>5</t>
    </r>
  </si>
  <si>
    <r>
      <rPr>
        <sz val="10"/>
        <rFont val="宋体"/>
        <family val="0"/>
      </rPr>
      <t>表</t>
    </r>
    <r>
      <rPr>
        <sz val="10"/>
        <rFont val="Helv"/>
        <family val="2"/>
      </rPr>
      <t>17</t>
    </r>
  </si>
  <si>
    <r>
      <t>表1</t>
    </r>
    <r>
      <rPr>
        <b/>
        <sz val="12"/>
        <rFont val="宋体"/>
        <family val="0"/>
      </rPr>
      <t>8</t>
    </r>
  </si>
  <si>
    <r>
      <t>表1</t>
    </r>
    <r>
      <rPr>
        <b/>
        <sz val="12"/>
        <rFont val="宋体"/>
        <family val="0"/>
      </rPr>
      <t>9</t>
    </r>
  </si>
  <si>
    <r>
      <t>表2</t>
    </r>
    <r>
      <rPr>
        <sz val="11"/>
        <rFont val="宋体"/>
        <family val="0"/>
      </rPr>
      <t>0</t>
    </r>
  </si>
  <si>
    <r>
      <t>表2</t>
    </r>
    <r>
      <rPr>
        <b/>
        <sz val="12"/>
        <rFont val="宋体"/>
        <family val="0"/>
      </rPr>
      <t>1</t>
    </r>
  </si>
  <si>
    <r>
      <t>表2</t>
    </r>
    <r>
      <rPr>
        <b/>
        <sz val="12"/>
        <rFont val="宋体"/>
        <family val="0"/>
      </rPr>
      <t>2</t>
    </r>
  </si>
  <si>
    <r>
      <t>表2</t>
    </r>
    <r>
      <rPr>
        <sz val="11"/>
        <rFont val="宋体"/>
        <family val="0"/>
      </rPr>
      <t>3</t>
    </r>
  </si>
  <si>
    <r>
      <t>表2</t>
    </r>
    <r>
      <rPr>
        <b/>
        <sz val="12"/>
        <rFont val="宋体"/>
        <family val="0"/>
      </rPr>
      <t>4</t>
    </r>
  </si>
  <si>
    <r>
      <t>表2</t>
    </r>
    <r>
      <rPr>
        <b/>
        <sz val="12"/>
        <rFont val="宋体"/>
        <family val="0"/>
      </rPr>
      <t>5</t>
    </r>
  </si>
  <si>
    <r>
      <t>表2</t>
    </r>
    <r>
      <rPr>
        <sz val="11"/>
        <rFont val="宋体"/>
        <family val="0"/>
      </rPr>
      <t>6</t>
    </r>
  </si>
  <si>
    <r>
      <t>表2</t>
    </r>
    <r>
      <rPr>
        <sz val="11"/>
        <rFont val="宋体"/>
        <family val="0"/>
      </rPr>
      <t>7</t>
    </r>
  </si>
  <si>
    <r>
      <t>表2</t>
    </r>
    <r>
      <rPr>
        <sz val="11"/>
        <rFont val="宋体"/>
        <family val="0"/>
      </rPr>
      <t>8</t>
    </r>
  </si>
  <si>
    <r>
      <t>表2</t>
    </r>
    <r>
      <rPr>
        <sz val="11"/>
        <rFont val="宋体"/>
        <family val="0"/>
      </rPr>
      <t>9</t>
    </r>
  </si>
  <si>
    <r>
      <t>表3</t>
    </r>
    <r>
      <rPr>
        <sz val="11"/>
        <rFont val="宋体"/>
        <family val="0"/>
      </rPr>
      <t>0</t>
    </r>
  </si>
  <si>
    <r>
      <t>表3</t>
    </r>
    <r>
      <rPr>
        <sz val="11"/>
        <rFont val="宋体"/>
        <family val="0"/>
      </rPr>
      <t>1</t>
    </r>
  </si>
  <si>
    <r>
      <t>表3</t>
    </r>
    <r>
      <rPr>
        <sz val="11"/>
        <rFont val="宋体"/>
        <family val="0"/>
      </rPr>
      <t>2</t>
    </r>
  </si>
  <si>
    <r>
      <t>表3</t>
    </r>
    <r>
      <rPr>
        <sz val="11"/>
        <rFont val="宋体"/>
        <family val="0"/>
      </rPr>
      <t>3</t>
    </r>
  </si>
  <si>
    <t>2020年区级对镇街一般公共预算安排的税收返还和转移支付分地区预算表</t>
  </si>
  <si>
    <r>
      <t>2020</t>
    </r>
    <r>
      <rPr>
        <b/>
        <sz val="22"/>
        <rFont val="方正小标宋简体"/>
        <family val="4"/>
      </rPr>
      <t>年市中区区级政府性基金支出预算表（草案）</t>
    </r>
  </si>
  <si>
    <r>
      <t>2020</t>
    </r>
    <r>
      <rPr>
        <sz val="12"/>
        <color indexed="8"/>
        <rFont val="宋体"/>
        <family val="0"/>
      </rPr>
      <t>年市中区区级一般公共预算收入预算表（草案）</t>
    </r>
  </si>
  <si>
    <r>
      <t>2020</t>
    </r>
    <r>
      <rPr>
        <sz val="12"/>
        <rFont val="宋体"/>
        <family val="0"/>
      </rPr>
      <t>年</t>
    </r>
    <r>
      <rPr>
        <sz val="12"/>
        <rFont val="宋体"/>
        <family val="0"/>
      </rPr>
      <t>市中区区</t>
    </r>
    <r>
      <rPr>
        <sz val="12"/>
        <rFont val="宋体"/>
        <family val="0"/>
      </rPr>
      <t>级一般公共预算支出表（草案）</t>
    </r>
  </si>
  <si>
    <r>
      <t>2020</t>
    </r>
    <r>
      <rPr>
        <sz val="12"/>
        <rFont val="宋体"/>
        <family val="0"/>
      </rPr>
      <t>年市对市中区税收返还和转移支付情况（草案）</t>
    </r>
  </si>
  <si>
    <t>2020年市中区区级一般公共预算收入预算表（草案）</t>
  </si>
  <si>
    <t xml:space="preserve">   2020年市中区区级一般公共预算支出预算表（草案）</t>
  </si>
  <si>
    <r>
      <t>2020</t>
    </r>
    <r>
      <rPr>
        <sz val="12"/>
        <rFont val="宋体"/>
        <family val="0"/>
      </rPr>
      <t>年市中区一般公共预算收入预算表（草案）</t>
    </r>
  </si>
  <si>
    <r>
      <t>2020</t>
    </r>
    <r>
      <rPr>
        <sz val="12"/>
        <rFont val="宋体"/>
        <family val="0"/>
      </rPr>
      <t>年</t>
    </r>
    <r>
      <rPr>
        <sz val="12"/>
        <rFont val="宋体"/>
        <family val="0"/>
      </rPr>
      <t>市中区</t>
    </r>
    <r>
      <rPr>
        <sz val="12"/>
        <rFont val="宋体"/>
        <family val="0"/>
      </rPr>
      <t>一般公共预算支出预算表（草案）</t>
    </r>
  </si>
  <si>
    <r>
      <t>2020</t>
    </r>
    <r>
      <rPr>
        <sz val="12"/>
        <rFont val="宋体"/>
        <family val="0"/>
      </rPr>
      <t>年</t>
    </r>
    <r>
      <rPr>
        <sz val="12"/>
        <rFont val="宋体"/>
        <family val="0"/>
      </rPr>
      <t>市中区</t>
    </r>
    <r>
      <rPr>
        <sz val="12"/>
        <rFont val="宋体"/>
        <family val="0"/>
      </rPr>
      <t>政府性基金预算收入预算表（草案）</t>
    </r>
  </si>
  <si>
    <r>
      <t>2020</t>
    </r>
    <r>
      <rPr>
        <sz val="12"/>
        <rFont val="宋体"/>
        <family val="0"/>
      </rPr>
      <t>年</t>
    </r>
    <r>
      <rPr>
        <sz val="12"/>
        <rFont val="宋体"/>
        <family val="0"/>
      </rPr>
      <t>市中区</t>
    </r>
    <r>
      <rPr>
        <sz val="12"/>
        <rFont val="宋体"/>
        <family val="0"/>
      </rPr>
      <t>政府性基金预算支出预算表（草案）</t>
    </r>
  </si>
  <si>
    <r>
      <t>2020</t>
    </r>
    <r>
      <rPr>
        <sz val="12"/>
        <color indexed="8"/>
        <rFont val="宋体"/>
        <family val="0"/>
      </rPr>
      <t>年市中区区级政府性基金预算收入预算表（草案）</t>
    </r>
  </si>
  <si>
    <r>
      <t>2020</t>
    </r>
    <r>
      <rPr>
        <sz val="12"/>
        <rFont val="宋体"/>
        <family val="0"/>
      </rPr>
      <t>年</t>
    </r>
    <r>
      <rPr>
        <sz val="12"/>
        <rFont val="宋体"/>
        <family val="0"/>
      </rPr>
      <t>市中区区</t>
    </r>
    <r>
      <rPr>
        <sz val="12"/>
        <rFont val="宋体"/>
        <family val="0"/>
      </rPr>
      <t>级政府性基金预算支出预算表（草案）</t>
    </r>
  </si>
  <si>
    <r>
      <t>2020</t>
    </r>
    <r>
      <rPr>
        <sz val="12"/>
        <rFont val="宋体"/>
        <family val="0"/>
      </rPr>
      <t>年</t>
    </r>
    <r>
      <rPr>
        <sz val="12"/>
        <rFont val="宋体"/>
        <family val="0"/>
      </rPr>
      <t>市中区</t>
    </r>
    <r>
      <rPr>
        <sz val="12"/>
        <rFont val="宋体"/>
        <family val="0"/>
      </rPr>
      <t>国有资本经营预算收入预算表（草案）</t>
    </r>
  </si>
  <si>
    <r>
      <t>2020</t>
    </r>
    <r>
      <rPr>
        <sz val="12"/>
        <rFont val="宋体"/>
        <family val="0"/>
      </rPr>
      <t>年</t>
    </r>
    <r>
      <rPr>
        <sz val="12"/>
        <rFont val="宋体"/>
        <family val="0"/>
      </rPr>
      <t>市中区</t>
    </r>
    <r>
      <rPr>
        <sz val="12"/>
        <rFont val="宋体"/>
        <family val="0"/>
      </rPr>
      <t>国有资本经营预算支出预算表（草案）</t>
    </r>
  </si>
  <si>
    <r>
      <t>2020</t>
    </r>
    <r>
      <rPr>
        <sz val="12"/>
        <color indexed="8"/>
        <rFont val="宋体"/>
        <family val="0"/>
      </rPr>
      <t>年市中区区级国有资本经营预算收入预算表（草案）</t>
    </r>
  </si>
  <si>
    <r>
      <t>2020</t>
    </r>
    <r>
      <rPr>
        <sz val="12"/>
        <rFont val="宋体"/>
        <family val="0"/>
      </rPr>
      <t>年</t>
    </r>
    <r>
      <rPr>
        <sz val="12"/>
        <rFont val="宋体"/>
        <family val="0"/>
      </rPr>
      <t>市中区</t>
    </r>
    <r>
      <rPr>
        <sz val="12"/>
        <rFont val="宋体"/>
        <family val="0"/>
      </rPr>
      <t>区级国有资本经营预算支出预算表（草案）</t>
    </r>
  </si>
  <si>
    <r>
      <t>2020</t>
    </r>
    <r>
      <rPr>
        <sz val="12"/>
        <rFont val="宋体"/>
        <family val="0"/>
      </rPr>
      <t>年</t>
    </r>
    <r>
      <rPr>
        <sz val="12"/>
        <rFont val="宋体"/>
        <family val="0"/>
      </rPr>
      <t>市中区</t>
    </r>
    <r>
      <rPr>
        <sz val="12"/>
        <rFont val="宋体"/>
        <family val="0"/>
      </rPr>
      <t>社会保险基金预算收入预算表（草案）</t>
    </r>
  </si>
  <si>
    <r>
      <t>2020</t>
    </r>
    <r>
      <rPr>
        <sz val="12"/>
        <rFont val="宋体"/>
        <family val="0"/>
      </rPr>
      <t>年</t>
    </r>
    <r>
      <rPr>
        <sz val="12"/>
        <rFont val="宋体"/>
        <family val="0"/>
      </rPr>
      <t>市中区</t>
    </r>
    <r>
      <rPr>
        <sz val="12"/>
        <rFont val="宋体"/>
        <family val="0"/>
      </rPr>
      <t>社会保险基金预算支出预算表（草案）</t>
    </r>
  </si>
  <si>
    <r>
      <t>2020</t>
    </r>
    <r>
      <rPr>
        <sz val="12"/>
        <color indexed="8"/>
        <rFont val="宋体"/>
        <family val="0"/>
      </rPr>
      <t>年市中区区级社会保险基金收入预算表（草案）</t>
    </r>
  </si>
  <si>
    <r>
      <t>2020</t>
    </r>
    <r>
      <rPr>
        <sz val="12"/>
        <color indexed="8"/>
        <rFont val="宋体"/>
        <family val="0"/>
      </rPr>
      <t>年市中区区级社会保险基金支出预算表（草案）</t>
    </r>
  </si>
  <si>
    <r>
      <t>2020</t>
    </r>
    <r>
      <rPr>
        <sz val="12"/>
        <color indexed="8"/>
        <rFont val="宋体"/>
        <family val="0"/>
      </rPr>
      <t>年末市中区区级社会保险基金预算结余预算表（草案）</t>
    </r>
  </si>
  <si>
    <t xml:space="preserve">   2020年市中区一般公共预算收入预算表（草案）</t>
  </si>
  <si>
    <t xml:space="preserve">   2020年市中区一般公共预算支出预算表（草案）</t>
  </si>
  <si>
    <r>
      <t>2020</t>
    </r>
    <r>
      <rPr>
        <b/>
        <sz val="22"/>
        <rFont val="方正小标宋简体"/>
        <family val="4"/>
      </rPr>
      <t>年市中区政府性基金收入预算表（草案）</t>
    </r>
  </si>
  <si>
    <r>
      <t>2020</t>
    </r>
    <r>
      <rPr>
        <b/>
        <sz val="22"/>
        <rFont val="方正小标宋简体"/>
        <family val="4"/>
      </rPr>
      <t>年市中区区级政府性基金收入预算表（草案）</t>
    </r>
  </si>
  <si>
    <r>
      <t>2020</t>
    </r>
    <r>
      <rPr>
        <sz val="12"/>
        <rFont val="宋体"/>
        <family val="0"/>
      </rPr>
      <t>年区对镇街政府性基金预算转移支付预算表及说明</t>
    </r>
  </si>
  <si>
    <t>2020年市中区国有资本经营收入预算表（草案）</t>
  </si>
  <si>
    <t>2020年市中区国有资本经营支出预算表（草案）</t>
  </si>
  <si>
    <t>2020年市中区区级国有资本经营收入预算表（草案）</t>
  </si>
  <si>
    <t>2020年市中区区级国有资本经营支出预算表（草案）</t>
  </si>
  <si>
    <t>2020年市中区社会保险基金收入预算表（草案）</t>
  </si>
  <si>
    <t>2020年市中区社会保险基金支出预算表（草案）</t>
  </si>
  <si>
    <t>2020年末市中区社会保险基金预算结余预算表（草案）</t>
  </si>
  <si>
    <t>2020年市中区区级社会保险基金收入预算表（草案）</t>
  </si>
  <si>
    <t>2020年市中区区级社会保险基金支出预算表（草案）</t>
  </si>
  <si>
    <t>2020年末市中区区级社会保险基金预算结余预算表（草案）</t>
  </si>
  <si>
    <t>2020年市中区政府债务收支计划表</t>
  </si>
  <si>
    <t>其他解决历史遗留问题及改革成本支出</t>
  </si>
  <si>
    <t>备注</t>
  </si>
  <si>
    <t>光明路街道</t>
  </si>
  <si>
    <t>西王庄镇</t>
  </si>
  <si>
    <t>税郭镇</t>
  </si>
  <si>
    <t>孟庄镇</t>
  </si>
  <si>
    <t>齐村镇</t>
  </si>
  <si>
    <t>永安镇</t>
  </si>
  <si>
    <t>文化路街道</t>
  </si>
  <si>
    <t>各塔埠街道</t>
  </si>
  <si>
    <t>矿区街道</t>
  </si>
  <si>
    <t>中心街街道</t>
  </si>
  <si>
    <t>龙山街道</t>
  </si>
  <si>
    <t>2020年区对镇街国有资本经营预算转移支付预算情况的说明：年初暂不安排国有资本经营转移支付预算。</t>
  </si>
  <si>
    <t>2020年区对镇街国有资本经营预算转移支付
分项目分地区预算表及说明</t>
  </si>
  <si>
    <r>
      <t>2020</t>
    </r>
    <r>
      <rPr>
        <sz val="20"/>
        <rFont val="方正小标宋简体"/>
        <family val="4"/>
      </rPr>
      <t>年区对镇街一般公共预算安排的专项转移支付分项目预算表</t>
    </r>
  </si>
  <si>
    <r>
      <t>项</t>
    </r>
    <r>
      <rPr>
        <sz val="11"/>
        <color indexed="8"/>
        <rFont val="Arial"/>
        <family val="2"/>
      </rPr>
      <t>      </t>
    </r>
    <r>
      <rPr>
        <sz val="11"/>
        <color indexed="8"/>
        <rFont val="黑体"/>
        <family val="3"/>
      </rPr>
      <t xml:space="preserve"> 目</t>
    </r>
  </si>
  <si>
    <t>2020年预算数</t>
  </si>
  <si>
    <t xml:space="preserve">    其中：抚恤</t>
  </si>
  <si>
    <r>
      <t xml:space="preserve"> </t>
    </r>
    <r>
      <rPr>
        <sz val="11"/>
        <rFont val="宋体"/>
        <family val="0"/>
      </rPr>
      <t xml:space="preserve">   </t>
    </r>
    <r>
      <rPr>
        <sz val="11"/>
        <rFont val="宋体"/>
        <family val="0"/>
      </rPr>
      <t>其中：城乡社区公共设施</t>
    </r>
  </si>
  <si>
    <t xml:space="preserve">          城乡社区环境卫生</t>
  </si>
  <si>
    <t>关于2020年镇街专项转移支付项目情况的说明</t>
  </si>
  <si>
    <r>
      <t xml:space="preserve">   2020年区级一般公共预算安排的对各镇街专项转移支付预算数为2295万元，具体情况如下：
   一</t>
    </r>
    <r>
      <rPr>
        <sz val="12"/>
        <rFont val="黑体"/>
        <family val="3"/>
      </rPr>
      <t>、专项转移支付：</t>
    </r>
    <r>
      <rPr>
        <sz val="12"/>
        <rFont val="宋体"/>
        <family val="0"/>
      </rPr>
      <t xml:space="preserve">2020年区级对各镇街专项转移支付预算数为2295万元，主要用于城乡环卫一体化、老旧小区改造、“五小”建设、村级组织运转等方面支出。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</si>
</sst>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000_ "/>
    <numFmt numFmtId="180" formatCode="0.0%"/>
    <numFmt numFmtId="181" formatCode="0_);[Red]\(0\)"/>
    <numFmt numFmtId="182" formatCode="0.00_);\(0.00\)"/>
    <numFmt numFmtId="183" formatCode="0.00_);[Red]\(0.00\)"/>
    <numFmt numFmtId="184" formatCode="#,##0.00_ "/>
    <numFmt numFmtId="185" formatCode="_ * #,##0.0_ ;_ * \-#,##0.0_ ;_ * &quot;-&quot;??_ ;_ @_ "/>
    <numFmt numFmtId="186" formatCode="_ * #,##0_ ;_ * \-#,##0_ ;_ * &quot;-&quot;??_ ;_ @_ "/>
  </numFmts>
  <fonts count="97">
    <font>
      <sz val="10"/>
      <name val="Helv"/>
      <family val="2"/>
    </font>
    <font>
      <sz val="11"/>
      <color indexed="8"/>
      <name val="宋体"/>
      <family val="0"/>
    </font>
    <font>
      <sz val="12"/>
      <name val="宋体"/>
      <family val="0"/>
    </font>
    <font>
      <sz val="20"/>
      <name val="方正小标宋简体"/>
      <family val="4"/>
    </font>
    <font>
      <sz val="10"/>
      <name val="宋体"/>
      <family val="0"/>
    </font>
    <font>
      <b/>
      <sz val="10"/>
      <name val="宋体"/>
      <family val="0"/>
    </font>
    <font>
      <sz val="11"/>
      <name val="宋体"/>
      <family val="0"/>
    </font>
    <font>
      <sz val="11"/>
      <name val="黑体"/>
      <family val="3"/>
    </font>
    <font>
      <b/>
      <sz val="11"/>
      <name val="宋体"/>
      <family val="0"/>
    </font>
    <font>
      <b/>
      <sz val="11"/>
      <color indexed="8"/>
      <name val="宋体"/>
      <family val="0"/>
    </font>
    <font>
      <sz val="10"/>
      <name val="黑体"/>
      <family val="3"/>
    </font>
    <font>
      <sz val="18"/>
      <name val="文星简小标宋"/>
      <family val="3"/>
    </font>
    <font>
      <b/>
      <sz val="12"/>
      <name val="宋体"/>
      <family val="0"/>
    </font>
    <font>
      <sz val="12"/>
      <name val="文星简小标宋"/>
      <family val="3"/>
    </font>
    <font>
      <sz val="11"/>
      <color indexed="8"/>
      <name val="黑体"/>
      <family val="3"/>
    </font>
    <font>
      <sz val="10"/>
      <name val="Times New Roman"/>
      <family val="1"/>
    </font>
    <font>
      <sz val="20"/>
      <name val="文星简大标宋"/>
      <family val="3"/>
    </font>
    <font>
      <sz val="10"/>
      <name val="Arial"/>
      <family val="2"/>
    </font>
    <font>
      <sz val="12"/>
      <name val="Helv"/>
      <family val="2"/>
    </font>
    <font>
      <b/>
      <sz val="12"/>
      <name val="Helv"/>
      <family val="2"/>
    </font>
    <font>
      <sz val="12"/>
      <name val="黑体"/>
      <family val="3"/>
    </font>
    <font>
      <sz val="20"/>
      <name val="宋体"/>
      <family val="0"/>
    </font>
    <font>
      <sz val="24"/>
      <name val="方正小标宋简体"/>
      <family val="4"/>
    </font>
    <font>
      <sz val="14"/>
      <name val="黑体"/>
      <family val="3"/>
    </font>
    <font>
      <sz val="36"/>
      <name val="方正小标宋简体"/>
      <family val="4"/>
    </font>
    <font>
      <b/>
      <sz val="24"/>
      <name val="楷体_GB2312"/>
      <family val="3"/>
    </font>
    <font>
      <b/>
      <sz val="22"/>
      <name val="楷体_GB2312"/>
      <family val="3"/>
    </font>
    <font>
      <sz val="12"/>
      <name val="Times New Roman"/>
      <family val="1"/>
    </font>
    <font>
      <sz val="11"/>
      <color indexed="9"/>
      <name val="宋体"/>
      <family val="0"/>
    </font>
    <font>
      <sz val="11"/>
      <color indexed="20"/>
      <name val="宋体"/>
      <family val="0"/>
    </font>
    <font>
      <sz val="11"/>
      <color indexed="62"/>
      <name val="宋体"/>
      <family val="0"/>
    </font>
    <font>
      <b/>
      <sz val="13"/>
      <color indexed="56"/>
      <name val="宋体"/>
      <family val="0"/>
    </font>
    <font>
      <u val="single"/>
      <sz val="12"/>
      <color indexed="12"/>
      <name val="宋体"/>
      <family val="0"/>
    </font>
    <font>
      <b/>
      <sz val="11"/>
      <color indexed="63"/>
      <name val="宋体"/>
      <family val="0"/>
    </font>
    <font>
      <u val="single"/>
      <sz val="12"/>
      <color indexed="36"/>
      <name val="宋体"/>
      <family val="0"/>
    </font>
    <font>
      <b/>
      <sz val="11"/>
      <color indexed="9"/>
      <name val="宋体"/>
      <family val="0"/>
    </font>
    <font>
      <sz val="11"/>
      <color indexed="60"/>
      <name val="宋体"/>
      <family val="0"/>
    </font>
    <font>
      <b/>
      <sz val="11"/>
      <color indexed="56"/>
      <name val="宋体"/>
      <family val="0"/>
    </font>
    <font>
      <sz val="11"/>
      <color indexed="17"/>
      <name val="宋体"/>
      <family val="0"/>
    </font>
    <font>
      <b/>
      <sz val="11"/>
      <color indexed="5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sz val="11"/>
      <color indexed="52"/>
      <name val="宋体"/>
      <family val="0"/>
    </font>
    <font>
      <sz val="11"/>
      <color indexed="8"/>
      <name val="Arial"/>
      <family val="2"/>
    </font>
    <font>
      <sz val="9"/>
      <name val="宋体"/>
      <family val="0"/>
    </font>
    <font>
      <b/>
      <sz val="10"/>
      <name val="Times New Roman"/>
      <family val="1"/>
    </font>
    <font>
      <sz val="9"/>
      <name val="Times New Roman"/>
      <family val="1"/>
    </font>
    <font>
      <b/>
      <sz val="9"/>
      <name val="Times New Roman"/>
      <family val="1"/>
    </font>
    <font>
      <sz val="8"/>
      <name val="Times New Roman"/>
      <family val="1"/>
    </font>
    <font>
      <sz val="8"/>
      <color indexed="10"/>
      <name val="Times New Roman"/>
      <family val="1"/>
    </font>
    <font>
      <sz val="8"/>
      <name val="宋体"/>
      <family val="0"/>
    </font>
    <font>
      <b/>
      <sz val="16"/>
      <name val="Times New Roman"/>
      <family val="1"/>
    </font>
    <font>
      <b/>
      <sz val="12"/>
      <name val="Times New Roman"/>
      <family val="1"/>
    </font>
    <font>
      <b/>
      <sz val="10"/>
      <name val="黑体"/>
      <family val="3"/>
    </font>
    <font>
      <b/>
      <sz val="16"/>
      <name val="宋体"/>
      <family val="0"/>
    </font>
    <font>
      <sz val="18"/>
      <name val="方正小标宋简体"/>
      <family val="4"/>
    </font>
    <font>
      <sz val="16"/>
      <name val="方正小标宋简体"/>
      <family val="4"/>
    </font>
    <font>
      <sz val="12"/>
      <name val="等线"/>
      <family val="0"/>
    </font>
    <font>
      <b/>
      <sz val="11"/>
      <name val="Times New Roman"/>
      <family val="1"/>
    </font>
    <font>
      <b/>
      <sz val="22"/>
      <name val="Times New Roman"/>
      <family val="1"/>
    </font>
    <font>
      <b/>
      <sz val="22"/>
      <name val="方正小标宋简体"/>
      <family val="4"/>
    </font>
    <font>
      <b/>
      <sz val="22"/>
      <name val="宋体"/>
      <family val="0"/>
    </font>
    <font>
      <sz val="12"/>
      <color indexed="8"/>
      <name val="宋体"/>
      <family val="0"/>
    </font>
    <font>
      <b/>
      <sz val="10"/>
      <name val="Tahoma"/>
      <family val="2"/>
    </font>
    <font>
      <sz val="12"/>
      <color indexed="8"/>
      <name val="Helv"/>
      <family val="2"/>
    </font>
    <font>
      <sz val="12"/>
      <name val="幼圆"/>
      <family val="3"/>
    </font>
    <font>
      <sz val="14"/>
      <name val="方正小标宋简体"/>
      <family val="4"/>
    </font>
    <font>
      <sz val="14"/>
      <name val="仿宋_GB2312"/>
      <family val="3"/>
    </font>
    <font>
      <b/>
      <sz val="12"/>
      <color indexed="8"/>
      <name val="宋体"/>
      <family val="0"/>
    </font>
    <font>
      <b/>
      <sz val="22"/>
      <color indexed="8"/>
      <name val="宋体"/>
      <family val="0"/>
    </font>
    <font>
      <sz val="10"/>
      <color indexed="8"/>
      <name val="宋体"/>
      <family val="0"/>
    </font>
    <font>
      <sz val="11"/>
      <color indexed="63"/>
      <name val="宋体"/>
      <family val="0"/>
    </font>
    <font>
      <sz val="18"/>
      <color indexed="8"/>
      <name val="方正小标宋简体"/>
      <family val="4"/>
    </font>
    <font>
      <sz val="11"/>
      <color theme="1"/>
      <name val="Calibri"/>
      <family val="0"/>
    </font>
    <font>
      <b/>
      <sz val="11"/>
      <name val="Calibri"/>
      <family val="0"/>
    </font>
    <font>
      <sz val="11"/>
      <name val="Calibri"/>
      <family val="0"/>
    </font>
    <font>
      <sz val="11"/>
      <color theme="1"/>
      <name val="宋体"/>
      <family val="0"/>
    </font>
    <font>
      <sz val="10"/>
      <name val="Calibri"/>
      <family val="0"/>
    </font>
    <font>
      <b/>
      <sz val="12"/>
      <name val="Calibri"/>
      <family val="0"/>
    </font>
    <font>
      <sz val="12"/>
      <color indexed="8"/>
      <name val="Calibri"/>
      <family val="0"/>
    </font>
    <font>
      <sz val="12"/>
      <name val="Calibri"/>
      <family val="0"/>
    </font>
    <font>
      <b/>
      <sz val="10"/>
      <name val="Calibri"/>
      <family val="0"/>
    </font>
    <font>
      <b/>
      <sz val="12"/>
      <color indexed="8"/>
      <name val="Calibri"/>
      <family val="0"/>
    </font>
    <font>
      <b/>
      <sz val="22"/>
      <color theme="1"/>
      <name val="宋体"/>
      <family val="0"/>
    </font>
    <font>
      <sz val="10"/>
      <color theme="1"/>
      <name val="宋体"/>
      <family val="0"/>
    </font>
    <font>
      <sz val="12"/>
      <color theme="1"/>
      <name val="宋体"/>
      <family val="0"/>
    </font>
    <font>
      <b/>
      <sz val="12"/>
      <color theme="1"/>
      <name val="宋体"/>
      <family val="0"/>
    </font>
    <font>
      <sz val="12"/>
      <color theme="1"/>
      <name val="Helv"/>
      <family val="2"/>
    </font>
    <font>
      <sz val="11"/>
      <color rgb="FF000000"/>
      <name val="黑体"/>
      <family val="3"/>
    </font>
    <font>
      <b/>
      <sz val="11"/>
      <color theme="1"/>
      <name val="宋体"/>
      <family val="0"/>
    </font>
    <font>
      <sz val="11"/>
      <color indexed="63"/>
      <name val="Calibri"/>
      <family val="0"/>
    </font>
    <font>
      <sz val="11"/>
      <color indexed="8"/>
      <name val="Calibri"/>
      <family val="0"/>
    </font>
    <font>
      <b/>
      <sz val="11"/>
      <color indexed="63"/>
      <name val="Calibri"/>
      <family val="0"/>
    </font>
    <font>
      <b/>
      <sz val="11"/>
      <color indexed="8"/>
      <name val="Calibri"/>
      <family val="0"/>
    </font>
    <font>
      <sz val="18"/>
      <color theme="1"/>
      <name val="方正小标宋简体"/>
      <family val="4"/>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bottom/>
    </border>
    <border>
      <left/>
      <right style="thin"/>
      <top style="thin"/>
      <bottom style="thin"/>
    </border>
    <border>
      <left/>
      <right/>
      <top style="thin"/>
      <bottom style="thin"/>
    </border>
  </borders>
  <cellStyleXfs count="106">
    <xf numFmtId="0" fontId="0" fillId="0" borderId="0">
      <alignment/>
      <protection/>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1" fillId="0" borderId="0" applyNumberFormat="0" applyFill="0" applyBorder="0" applyAlignment="0" applyProtection="0"/>
    <xf numFmtId="0" fontId="43" fillId="0" borderId="1" applyNumberFormat="0" applyFill="0" applyAlignment="0" applyProtection="0"/>
    <xf numFmtId="0" fontId="31"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29"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7" fillId="0" borderId="0">
      <alignment/>
      <protection/>
    </xf>
    <xf numFmtId="0" fontId="2" fillId="0" borderId="0">
      <alignment/>
      <protection/>
    </xf>
    <xf numFmtId="0" fontId="75" fillId="0" borderId="0">
      <alignment vertical="center"/>
      <protection/>
    </xf>
    <xf numFmtId="0" fontId="75" fillId="0" borderId="0">
      <alignment vertical="center"/>
      <protection/>
    </xf>
    <xf numFmtId="0" fontId="17" fillId="0" borderId="0">
      <alignment/>
      <protection/>
    </xf>
    <xf numFmtId="0" fontId="2" fillId="0" borderId="0">
      <alignment/>
      <protection/>
    </xf>
    <xf numFmtId="0" fontId="2" fillId="0" borderId="0">
      <alignment/>
      <protection/>
    </xf>
    <xf numFmtId="0" fontId="75"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7"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2" fillId="0" borderId="0" applyNumberFormat="0" applyFill="0" applyBorder="0" applyAlignment="0" applyProtection="0"/>
    <xf numFmtId="0" fontId="38" fillId="4" borderId="0" applyNumberFormat="0" applyBorder="0" applyAlignment="0" applyProtection="0"/>
    <xf numFmtId="0" fontId="9" fillId="0" borderId="4" applyNumberFormat="0" applyFill="0" applyAlignment="0" applyProtection="0"/>
    <xf numFmtId="44" fontId="2" fillId="0" borderId="0" applyFont="0" applyFill="0" applyBorder="0" applyAlignment="0" applyProtection="0"/>
    <xf numFmtId="42" fontId="2" fillId="0" borderId="0" applyFont="0" applyFill="0" applyBorder="0" applyAlignment="0" applyProtection="0"/>
    <xf numFmtId="0" fontId="39" fillId="16" borderId="5" applyNumberFormat="0" applyAlignment="0" applyProtection="0"/>
    <xf numFmtId="0" fontId="35" fillId="17" borderId="6" applyNumberFormat="0" applyAlignment="0" applyProtection="0"/>
    <xf numFmtId="0" fontId="42" fillId="0" borderId="0" applyNumberFormat="0" applyFill="0" applyBorder="0" applyAlignment="0" applyProtection="0"/>
    <xf numFmtId="0" fontId="40" fillId="0" borderId="0" applyNumberFormat="0" applyFill="0" applyBorder="0" applyAlignment="0" applyProtection="0"/>
    <xf numFmtId="0" fontId="44" fillId="0" borderId="7"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36" fillId="22" borderId="0" applyNumberFormat="0" applyBorder="0" applyAlignment="0" applyProtection="0"/>
    <xf numFmtId="0" fontId="33" fillId="16" borderId="8" applyNumberFormat="0" applyAlignment="0" applyProtection="0"/>
    <xf numFmtId="0" fontId="30" fillId="7" borderId="5" applyNumberFormat="0" applyAlignment="0" applyProtection="0"/>
    <xf numFmtId="0" fontId="17" fillId="0" borderId="0">
      <alignment/>
      <protection/>
    </xf>
    <xf numFmtId="0" fontId="34" fillId="0" borderId="0" applyNumberFormat="0" applyFill="0" applyBorder="0" applyAlignment="0" applyProtection="0"/>
    <xf numFmtId="0" fontId="2" fillId="23" borderId="9" applyNumberFormat="0" applyFont="0" applyAlignment="0" applyProtection="0"/>
  </cellStyleXfs>
  <cellXfs count="553">
    <xf numFmtId="0" fontId="0" fillId="0" borderId="0" xfId="0" applyAlignment="1">
      <alignment/>
    </xf>
    <xf numFmtId="0" fontId="2" fillId="0" borderId="0" xfId="0" applyFont="1" applyFill="1" applyBorder="1" applyAlignment="1">
      <alignment/>
    </xf>
    <xf numFmtId="0" fontId="2" fillId="0" borderId="0" xfId="50" applyFont="1" applyFill="1" applyAlignment="1">
      <alignment/>
      <protection/>
    </xf>
    <xf numFmtId="176" fontId="6" fillId="0" borderId="0" xfId="50" applyNumberFormat="1" applyFont="1" applyFill="1" applyBorder="1" applyAlignment="1">
      <alignment horizontal="left" vertical="center"/>
      <protection/>
    </xf>
    <xf numFmtId="0" fontId="4" fillId="0" borderId="10" xfId="50" applyFont="1" applyFill="1" applyBorder="1" applyAlignment="1">
      <alignment horizontal="right" vertical="center" wrapText="1"/>
      <protection/>
    </xf>
    <xf numFmtId="176" fontId="4" fillId="0" borderId="0" xfId="50" applyNumberFormat="1" applyFont="1" applyFill="1" applyBorder="1" applyAlignment="1">
      <alignment horizontal="right" shrinkToFit="1"/>
      <protection/>
    </xf>
    <xf numFmtId="0" fontId="7" fillId="0" borderId="11" xfId="42" applyFont="1" applyFill="1" applyBorder="1" applyAlignment="1">
      <alignment horizontal="center" vertical="center"/>
      <protection/>
    </xf>
    <xf numFmtId="0" fontId="76" fillId="0" borderId="12" xfId="42" applyFont="1" applyFill="1" applyBorder="1" applyAlignment="1">
      <alignment horizontal="left" vertical="center"/>
      <protection/>
    </xf>
    <xf numFmtId="176" fontId="76" fillId="0" borderId="12" xfId="42" applyNumberFormat="1" applyFont="1" applyFill="1" applyBorder="1" applyAlignment="1">
      <alignment horizontal="center" vertical="center"/>
      <protection/>
    </xf>
    <xf numFmtId="0" fontId="76" fillId="0" borderId="13" xfId="42" applyFont="1" applyFill="1" applyBorder="1" applyAlignment="1">
      <alignment vertical="center"/>
      <protection/>
    </xf>
    <xf numFmtId="176" fontId="76" fillId="0" borderId="13" xfId="42" applyNumberFormat="1" applyFont="1" applyFill="1" applyBorder="1" applyAlignment="1">
      <alignment horizontal="center" vertical="center"/>
      <protection/>
    </xf>
    <xf numFmtId="0" fontId="77" fillId="0" borderId="13" xfId="42" applyFont="1" applyFill="1" applyBorder="1" applyAlignment="1">
      <alignment vertical="center"/>
      <protection/>
    </xf>
    <xf numFmtId="176" fontId="77" fillId="0" borderId="13" xfId="42" applyNumberFormat="1" applyFont="1" applyFill="1" applyBorder="1" applyAlignment="1">
      <alignment horizontal="center" vertical="center"/>
      <protection/>
    </xf>
    <xf numFmtId="0" fontId="76" fillId="0" borderId="13" xfId="42" applyFont="1" applyFill="1" applyBorder="1" applyAlignment="1">
      <alignment vertical="center" wrapText="1"/>
      <protection/>
    </xf>
    <xf numFmtId="0" fontId="76" fillId="0" borderId="13" xfId="42" applyFont="1" applyFill="1" applyBorder="1" applyAlignment="1">
      <alignment horizontal="center" vertical="center"/>
      <protection/>
    </xf>
    <xf numFmtId="0" fontId="77" fillId="0" borderId="14" xfId="42" applyFont="1" applyFill="1" applyBorder="1" applyAlignment="1">
      <alignment vertical="center"/>
      <protection/>
    </xf>
    <xf numFmtId="0" fontId="77" fillId="0" borderId="14" xfId="42" applyFont="1" applyFill="1" applyBorder="1" applyAlignment="1">
      <alignment horizontal="center" vertical="center"/>
      <protection/>
    </xf>
    <xf numFmtId="0" fontId="6" fillId="0" borderId="0" xfId="50" applyFont="1" applyFill="1" applyBorder="1" applyAlignment="1">
      <alignment/>
      <protection/>
    </xf>
    <xf numFmtId="176" fontId="6" fillId="0" borderId="0" xfId="50" applyNumberFormat="1" applyFont="1" applyFill="1" applyBorder="1" applyAlignment="1">
      <alignment/>
      <protection/>
    </xf>
    <xf numFmtId="0" fontId="6" fillId="0" borderId="0" xfId="50" applyFont="1" applyFill="1" applyAlignment="1">
      <alignment horizontal="left" vertical="center"/>
      <protection/>
    </xf>
    <xf numFmtId="0" fontId="78" fillId="0" borderId="0" xfId="50" applyFont="1" applyFill="1" applyAlignment="1">
      <alignment/>
      <protection/>
    </xf>
    <xf numFmtId="0" fontId="6" fillId="0" borderId="0" xfId="50" applyFont="1" applyFill="1" applyAlignment="1">
      <alignment/>
      <protection/>
    </xf>
    <xf numFmtId="0" fontId="79" fillId="0" borderId="0" xfId="42" applyFont="1" applyFill="1" applyBorder="1" applyAlignment="1">
      <alignment vertical="center"/>
      <protection/>
    </xf>
    <xf numFmtId="0" fontId="76" fillId="0" borderId="11" xfId="42" applyFont="1" applyFill="1" applyBorder="1" applyAlignment="1">
      <alignment horizontal="center" vertical="center"/>
      <protection/>
    </xf>
    <xf numFmtId="0" fontId="77" fillId="0" borderId="14" xfId="42" applyFont="1" applyFill="1" applyBorder="1" applyAlignment="1">
      <alignment vertical="center" wrapText="1"/>
      <protection/>
    </xf>
    <xf numFmtId="0" fontId="6" fillId="0" borderId="0" xfId="42" applyFont="1" applyFill="1" applyBorder="1" applyAlignment="1">
      <alignment horizontal="left" vertical="center"/>
      <protection/>
    </xf>
    <xf numFmtId="0" fontId="4" fillId="0" borderId="0" xfId="42" applyFont="1" applyFill="1" applyBorder="1" applyAlignment="1">
      <alignment horizontal="right" vertical="center" wrapText="1"/>
      <protection/>
    </xf>
    <xf numFmtId="0" fontId="7" fillId="0" borderId="11" xfId="42" applyFont="1" applyFill="1" applyBorder="1" applyAlignment="1">
      <alignment horizontal="center" vertical="center" wrapText="1"/>
      <protection/>
    </xf>
    <xf numFmtId="0" fontId="8" fillId="0" borderId="11" xfId="42" applyFont="1" applyFill="1" applyBorder="1" applyAlignment="1">
      <alignment horizontal="center" vertical="center" wrapText="1"/>
      <protection/>
    </xf>
    <xf numFmtId="0" fontId="6" fillId="0" borderId="11" xfId="42" applyFont="1" applyFill="1" applyBorder="1" applyAlignment="1">
      <alignment horizontal="center" vertical="center" wrapText="1"/>
      <protection/>
    </xf>
    <xf numFmtId="0" fontId="6" fillId="0" borderId="0" xfId="42" applyFont="1" applyFill="1" applyBorder="1" applyAlignment="1">
      <alignment horizontal="center" vertical="center" wrapText="1"/>
      <protection/>
    </xf>
    <xf numFmtId="177" fontId="2" fillId="0" borderId="0" xfId="0" applyNumberFormat="1" applyFont="1" applyFill="1" applyBorder="1" applyAlignment="1">
      <alignment vertical="center"/>
    </xf>
    <xf numFmtId="0" fontId="6" fillId="0" borderId="0" xfId="42" applyFont="1" applyFill="1" applyAlignment="1">
      <alignment horizontal="left" vertical="center"/>
      <protection/>
    </xf>
    <xf numFmtId="178" fontId="6" fillId="0" borderId="0" xfId="42" applyNumberFormat="1" applyFont="1" applyFill="1" applyAlignment="1">
      <alignment horizontal="left" vertical="center" wrapText="1"/>
      <protection/>
    </xf>
    <xf numFmtId="0" fontId="4" fillId="0" borderId="0" xfId="42" applyFont="1" applyFill="1" applyAlignment="1">
      <alignment horizontal="right" vertical="center" wrapText="1"/>
      <protection/>
    </xf>
    <xf numFmtId="178" fontId="4" fillId="0" borderId="0" xfId="42" applyNumberFormat="1" applyFont="1" applyFill="1" applyAlignment="1">
      <alignment horizontal="right" vertical="center" wrapText="1"/>
      <protection/>
    </xf>
    <xf numFmtId="179" fontId="4" fillId="0" borderId="0" xfId="42" applyNumberFormat="1" applyFont="1" applyFill="1" applyAlignment="1">
      <alignment horizontal="right" vertical="center" wrapText="1"/>
      <protection/>
    </xf>
    <xf numFmtId="178" fontId="7" fillId="0" borderId="11" xfId="42" applyNumberFormat="1" applyFont="1" applyFill="1" applyBorder="1" applyAlignment="1">
      <alignment horizontal="center" vertical="center" wrapText="1"/>
      <protection/>
    </xf>
    <xf numFmtId="178" fontId="6" fillId="0" borderId="0" xfId="42" applyNumberFormat="1" applyFont="1" applyFill="1" applyAlignment="1">
      <alignment horizontal="center" vertical="center" wrapText="1"/>
      <protection/>
    </xf>
    <xf numFmtId="0" fontId="2" fillId="0" borderId="0" xfId="0" applyFont="1" applyFill="1" applyBorder="1" applyAlignment="1">
      <alignment vertical="center"/>
    </xf>
    <xf numFmtId="0" fontId="6" fillId="0" borderId="0" xfId="42" applyFont="1" applyFill="1" applyAlignment="1">
      <alignment horizontal="left" vertical="center" wrapText="1"/>
      <protection/>
    </xf>
    <xf numFmtId="177" fontId="4" fillId="0" borderId="0" xfId="42" applyNumberFormat="1" applyFont="1" applyFill="1" applyAlignment="1">
      <alignment horizontal="right" vertical="center" wrapText="1"/>
      <protection/>
    </xf>
    <xf numFmtId="0" fontId="6" fillId="0" borderId="0" xfId="42" applyFont="1" applyFill="1" applyAlignment="1">
      <alignment horizontal="center" vertical="center" wrapText="1"/>
      <protection/>
    </xf>
    <xf numFmtId="0" fontId="6" fillId="0" borderId="0" xfId="42" applyFont="1" applyFill="1" applyBorder="1" applyAlignment="1">
      <alignment horizontal="left" vertical="center" wrapText="1"/>
      <protection/>
    </xf>
    <xf numFmtId="177" fontId="6" fillId="0" borderId="0" xfId="42" applyNumberFormat="1" applyFont="1" applyFill="1" applyBorder="1" applyAlignment="1">
      <alignment horizontal="center" vertical="center" wrapText="1"/>
      <protection/>
    </xf>
    <xf numFmtId="0" fontId="78" fillId="0" borderId="0" xfId="42" applyFont="1" applyFill="1" applyBorder="1" applyAlignment="1">
      <alignment horizontal="center" vertical="center" wrapText="1"/>
      <protection/>
    </xf>
    <xf numFmtId="176" fontId="77" fillId="24" borderId="0" xfId="78" applyNumberFormat="1" applyFont="1" applyFill="1" applyBorder="1" applyAlignment="1">
      <alignment horizontal="left" vertical="center"/>
      <protection/>
    </xf>
    <xf numFmtId="0" fontId="2" fillId="24" borderId="0" xfId="42" applyFont="1" applyFill="1" applyBorder="1" applyAlignment="1">
      <alignment vertical="center"/>
      <protection/>
    </xf>
    <xf numFmtId="178" fontId="4" fillId="24" borderId="0" xfId="78" applyNumberFormat="1" applyFont="1" applyFill="1" applyBorder="1" applyAlignment="1">
      <alignment horizontal="right" vertical="center"/>
      <protection/>
    </xf>
    <xf numFmtId="0" fontId="7" fillId="24" borderId="11" xfId="67" applyNumberFormat="1" applyFont="1" applyFill="1" applyBorder="1" applyAlignment="1" applyProtection="1">
      <alignment horizontal="center" vertical="center" shrinkToFit="1"/>
      <protection locked="0"/>
    </xf>
    <xf numFmtId="176" fontId="7" fillId="24" borderId="11" xfId="71" applyNumberFormat="1" applyFont="1" applyFill="1" applyBorder="1" applyAlignment="1" applyProtection="1">
      <alignment horizontal="center" vertical="center" wrapText="1"/>
      <protection locked="0"/>
    </xf>
    <xf numFmtId="0" fontId="9" fillId="24" borderId="13" xfId="78" applyFont="1" applyFill="1" applyBorder="1" applyAlignment="1">
      <alignment horizontal="center" vertical="center" wrapText="1"/>
      <protection/>
    </xf>
    <xf numFmtId="176" fontId="8" fillId="24" borderId="13" xfId="93" applyNumberFormat="1" applyFont="1" applyFill="1" applyBorder="1" applyAlignment="1">
      <alignment horizontal="center" vertical="center" wrapText="1"/>
    </xf>
    <xf numFmtId="0" fontId="6" fillId="0" borderId="0" xfId="67" applyFont="1" applyFill="1" applyBorder="1" applyAlignment="1" applyProtection="1">
      <alignment horizontal="center" vertical="center"/>
      <protection locked="0"/>
    </xf>
    <xf numFmtId="0" fontId="1" fillId="24" borderId="13" xfId="78" applyFont="1" applyFill="1" applyBorder="1" applyAlignment="1">
      <alignment horizontal="justify" vertical="center" wrapText="1"/>
      <protection/>
    </xf>
    <xf numFmtId="176" fontId="6" fillId="24" borderId="13" xfId="93" applyNumberFormat="1" applyFont="1" applyFill="1" applyBorder="1" applyAlignment="1">
      <alignment horizontal="center" vertical="center" wrapText="1"/>
    </xf>
    <xf numFmtId="0" fontId="6" fillId="24" borderId="13" xfId="78" applyFont="1" applyFill="1" applyBorder="1" applyAlignment="1">
      <alignment horizontal="justify" vertical="center" wrapText="1"/>
      <protection/>
    </xf>
    <xf numFmtId="0" fontId="1" fillId="24" borderId="14" xfId="78" applyFont="1" applyFill="1" applyBorder="1" applyAlignment="1">
      <alignment horizontal="justify" vertical="center" wrapText="1"/>
      <protection/>
    </xf>
    <xf numFmtId="176" fontId="6" fillId="24" borderId="14" xfId="93" applyNumberFormat="1" applyFont="1" applyFill="1" applyBorder="1" applyAlignment="1">
      <alignment horizontal="center" vertical="center" wrapText="1"/>
    </xf>
    <xf numFmtId="176" fontId="6" fillId="24" borderId="0" xfId="78" applyNumberFormat="1" applyFont="1" applyFill="1" applyBorder="1" applyAlignment="1">
      <alignment horizontal="center" vertical="center"/>
      <protection/>
    </xf>
    <xf numFmtId="176" fontId="6" fillId="0" borderId="0" xfId="78" applyNumberFormat="1" applyFont="1" applyFill="1" applyBorder="1" applyAlignment="1">
      <alignment horizontal="center" vertical="center"/>
      <protection/>
    </xf>
    <xf numFmtId="0" fontId="6" fillId="0" borderId="0" xfId="80" applyFont="1" applyFill="1" applyBorder="1" applyAlignment="1">
      <alignment horizontal="left" vertical="center"/>
      <protection/>
    </xf>
    <xf numFmtId="0" fontId="2" fillId="0" borderId="0" xfId="80" applyFill="1" applyBorder="1" applyAlignment="1">
      <alignment vertical="center"/>
      <protection/>
    </xf>
    <xf numFmtId="0" fontId="10" fillId="0" borderId="0" xfId="80" applyFont="1" applyFill="1" applyBorder="1" applyAlignment="1">
      <alignment horizontal="right" vertical="center"/>
      <protection/>
    </xf>
    <xf numFmtId="0" fontId="10" fillId="0" borderId="0" xfId="77" applyFont="1" applyFill="1" applyBorder="1" applyAlignment="1">
      <alignment vertical="center" wrapText="1"/>
      <protection/>
    </xf>
    <xf numFmtId="0" fontId="4" fillId="0" borderId="0" xfId="77" applyFont="1" applyFill="1" applyBorder="1" applyAlignment="1">
      <alignment vertical="center" wrapText="1"/>
      <protection/>
    </xf>
    <xf numFmtId="0" fontId="2" fillId="0" borderId="0" xfId="77" applyFill="1" applyBorder="1" applyAlignment="1">
      <alignment vertical="center" wrapText="1"/>
      <protection/>
    </xf>
    <xf numFmtId="0" fontId="5" fillId="0" borderId="0" xfId="77" applyFont="1" applyFill="1" applyBorder="1" applyAlignment="1">
      <alignment horizontal="center" vertical="center" wrapText="1"/>
      <protection/>
    </xf>
    <xf numFmtId="0" fontId="5" fillId="0" borderId="0" xfId="77" applyFont="1" applyFill="1" applyBorder="1" applyAlignment="1">
      <alignment vertical="center" wrapText="1"/>
      <protection/>
    </xf>
    <xf numFmtId="178" fontId="2" fillId="0" borderId="0" xfId="77" applyNumberFormat="1" applyFont="1" applyFill="1" applyBorder="1" applyAlignment="1">
      <alignment horizontal="center" vertical="center" wrapText="1"/>
      <protection/>
    </xf>
    <xf numFmtId="176" fontId="2" fillId="0" borderId="0" xfId="77" applyNumberFormat="1" applyFont="1" applyFill="1" applyBorder="1" applyAlignment="1">
      <alignment horizontal="center" vertical="center" wrapText="1"/>
      <protection/>
    </xf>
    <xf numFmtId="177" fontId="2" fillId="0" borderId="0" xfId="77" applyNumberFormat="1" applyFont="1" applyFill="1" applyBorder="1" applyAlignment="1">
      <alignment horizontal="center" vertical="center" wrapText="1"/>
      <protection/>
    </xf>
    <xf numFmtId="0" fontId="6" fillId="0" borderId="0" xfId="70" applyFont="1" applyFill="1" applyBorder="1" applyAlignment="1" applyProtection="1">
      <alignment horizontal="center" vertical="center" wrapText="1"/>
      <protection locked="0"/>
    </xf>
    <xf numFmtId="177" fontId="6" fillId="0" borderId="0" xfId="80" applyNumberFormat="1" applyFont="1" applyFill="1" applyBorder="1" applyAlignment="1">
      <alignment horizontal="center" vertical="center"/>
      <protection/>
    </xf>
    <xf numFmtId="0" fontId="4" fillId="0" borderId="0" xfId="80" applyFont="1" applyFill="1" applyBorder="1" applyAlignment="1">
      <alignment horizontal="center" vertical="center"/>
      <protection/>
    </xf>
    <xf numFmtId="0" fontId="10" fillId="0" borderId="0" xfId="80" applyFont="1" applyFill="1" applyBorder="1" applyAlignment="1">
      <alignment horizontal="center" vertical="center"/>
      <protection/>
    </xf>
    <xf numFmtId="177" fontId="12" fillId="0" borderId="0" xfId="77" applyNumberFormat="1" applyFont="1" applyFill="1" applyBorder="1" applyAlignment="1">
      <alignment horizontal="right" vertical="center"/>
      <protection/>
    </xf>
    <xf numFmtId="0" fontId="80" fillId="0" borderId="12" xfId="66" applyNumberFormat="1"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wrapText="1"/>
      <protection locked="0"/>
    </xf>
    <xf numFmtId="0" fontId="80" fillId="0" borderId="11" xfId="0" applyNumberFormat="1" applyFont="1" applyFill="1" applyBorder="1" applyAlignment="1" applyProtection="1">
      <alignment horizontal="center" vertical="center" wrapText="1"/>
      <protection locked="0"/>
    </xf>
    <xf numFmtId="176" fontId="81" fillId="0" borderId="11" xfId="77" applyNumberFormat="1" applyFont="1" applyFill="1" applyBorder="1" applyAlignment="1">
      <alignment horizontal="left" vertical="center" wrapText="1"/>
      <protection/>
    </xf>
    <xf numFmtId="176" fontId="2" fillId="0" borderId="11" xfId="93" applyNumberFormat="1" applyFont="1" applyFill="1" applyBorder="1" applyAlignment="1">
      <alignment horizontal="center" vertical="center" wrapText="1"/>
    </xf>
    <xf numFmtId="176" fontId="82" fillId="0" borderId="11" xfId="93" applyNumberFormat="1" applyFont="1" applyFill="1" applyBorder="1" applyAlignment="1">
      <alignment horizontal="center" vertical="center" wrapText="1"/>
    </xf>
    <xf numFmtId="176" fontId="82" fillId="0" borderId="11" xfId="77" applyNumberFormat="1" applyFont="1" applyFill="1" applyBorder="1" applyAlignment="1">
      <alignment horizontal="left" vertical="center" wrapText="1"/>
      <protection/>
    </xf>
    <xf numFmtId="176" fontId="2" fillId="0" borderId="11" xfId="77" applyNumberFormat="1" applyFont="1" applyFill="1" applyBorder="1" applyAlignment="1">
      <alignment horizontal="center" vertical="center" wrapText="1"/>
      <protection/>
    </xf>
    <xf numFmtId="176" fontId="80" fillId="0" borderId="11" xfId="77" applyNumberFormat="1" applyFont="1" applyFill="1" applyBorder="1" applyAlignment="1">
      <alignment horizontal="center" vertical="center" wrapText="1"/>
      <protection/>
    </xf>
    <xf numFmtId="176" fontId="80" fillId="0" borderId="11" xfId="93" applyNumberFormat="1" applyFont="1" applyFill="1" applyBorder="1" applyAlignment="1">
      <alignment horizontal="center" vertical="center" wrapText="1"/>
    </xf>
    <xf numFmtId="0" fontId="82" fillId="0" borderId="11" xfId="74" applyFont="1" applyFill="1" applyBorder="1" applyAlignment="1">
      <alignment horizontal="left" vertical="center"/>
      <protection/>
    </xf>
    <xf numFmtId="176" fontId="82" fillId="0" borderId="11" xfId="93" applyNumberFormat="1" applyFont="1" applyFill="1" applyBorder="1" applyAlignment="1">
      <alignment horizontal="center" vertical="center" wrapText="1"/>
    </xf>
    <xf numFmtId="0" fontId="80" fillId="0" borderId="11" xfId="74" applyFont="1" applyFill="1" applyBorder="1" applyAlignment="1">
      <alignment horizontal="center" vertical="center"/>
      <protection/>
    </xf>
    <xf numFmtId="176" fontId="12" fillId="0" borderId="11" xfId="77" applyNumberFormat="1" applyFont="1" applyFill="1" applyBorder="1" applyAlignment="1">
      <alignment horizontal="center" vertical="center" wrapText="1"/>
      <protection/>
    </xf>
    <xf numFmtId="0" fontId="6" fillId="0" borderId="0" xfId="77" applyFont="1" applyFill="1" applyBorder="1" applyAlignment="1">
      <alignment horizontal="left" vertical="center"/>
      <protection/>
    </xf>
    <xf numFmtId="0" fontId="2" fillId="0" borderId="0" xfId="77" applyFill="1" applyBorder="1" applyAlignment="1">
      <alignment vertical="center"/>
      <protection/>
    </xf>
    <xf numFmtId="0" fontId="4" fillId="0" borderId="0" xfId="77" applyFont="1" applyFill="1" applyBorder="1" applyAlignment="1">
      <alignment horizontal="right" vertical="center"/>
      <protection/>
    </xf>
    <xf numFmtId="0" fontId="5" fillId="0" borderId="0" xfId="77" applyFont="1" applyFill="1" applyBorder="1" applyAlignment="1">
      <alignment vertical="center"/>
      <protection/>
    </xf>
    <xf numFmtId="0" fontId="83" fillId="0" borderId="0" xfId="77" applyFont="1" applyFill="1" applyBorder="1" applyAlignment="1">
      <alignment horizontal="center" vertical="center"/>
      <protection/>
    </xf>
    <xf numFmtId="178" fontId="2" fillId="0" borderId="0" xfId="77" applyNumberFormat="1" applyFont="1" applyFill="1" applyBorder="1" applyAlignment="1">
      <alignment horizontal="center" vertical="center"/>
      <protection/>
    </xf>
    <xf numFmtId="176" fontId="2" fillId="0" borderId="0" xfId="77" applyNumberFormat="1" applyFont="1" applyFill="1" applyBorder="1" applyAlignment="1">
      <alignment horizontal="center" vertical="center"/>
      <protection/>
    </xf>
    <xf numFmtId="177" fontId="2" fillId="0" borderId="0" xfId="77" applyNumberFormat="1" applyFont="1" applyFill="1" applyBorder="1" applyAlignment="1">
      <alignment horizontal="center" vertical="center"/>
      <protection/>
    </xf>
    <xf numFmtId="178" fontId="6" fillId="0" borderId="0" xfId="77" applyNumberFormat="1" applyFont="1" applyFill="1" applyBorder="1" applyAlignment="1">
      <alignment horizontal="center" vertical="center"/>
      <protection/>
    </xf>
    <xf numFmtId="176" fontId="6" fillId="0" borderId="0" xfId="77" applyNumberFormat="1" applyFont="1" applyFill="1" applyBorder="1" applyAlignment="1">
      <alignment horizontal="center" vertical="center"/>
      <protection/>
    </xf>
    <xf numFmtId="177" fontId="6" fillId="0" borderId="0" xfId="77" applyNumberFormat="1" applyFont="1" applyFill="1" applyBorder="1" applyAlignment="1">
      <alignment horizontal="center" vertical="center"/>
      <protection/>
    </xf>
    <xf numFmtId="0" fontId="4" fillId="0" borderId="0" xfId="77" applyFont="1" applyFill="1" applyBorder="1" applyAlignment="1">
      <alignment horizontal="center" vertical="center"/>
      <protection/>
    </xf>
    <xf numFmtId="178" fontId="4" fillId="0" borderId="0" xfId="77" applyNumberFormat="1" applyFont="1" applyFill="1" applyBorder="1" applyAlignment="1">
      <alignment horizontal="center" vertical="center"/>
      <protection/>
    </xf>
    <xf numFmtId="176" fontId="4" fillId="0" borderId="0" xfId="77" applyNumberFormat="1" applyFont="1" applyFill="1" applyBorder="1" applyAlignment="1">
      <alignment horizontal="center" vertical="center"/>
      <protection/>
    </xf>
    <xf numFmtId="0" fontId="12" fillId="0" borderId="11" xfId="74" applyFont="1" applyFill="1" applyBorder="1" applyAlignment="1">
      <alignment horizontal="center" vertical="center"/>
      <protection/>
    </xf>
    <xf numFmtId="0" fontId="12" fillId="0" borderId="11" xfId="0" applyFont="1" applyFill="1" applyBorder="1" applyAlignment="1" applyProtection="1">
      <alignment horizontal="center" vertical="center" wrapText="1"/>
      <protection locked="0"/>
    </xf>
    <xf numFmtId="0" fontId="12" fillId="0" borderId="11" xfId="75" applyFont="1" applyFill="1" applyBorder="1" applyAlignment="1" applyProtection="1">
      <alignment horizontal="center" vertical="center" wrapText="1"/>
      <protection locked="0"/>
    </xf>
    <xf numFmtId="0" fontId="81" fillId="0" borderId="11" xfId="77" applyFont="1" applyFill="1" applyBorder="1" applyAlignment="1">
      <alignment horizontal="left" vertical="center" wrapText="1"/>
      <protection/>
    </xf>
    <xf numFmtId="176" fontId="2" fillId="0" borderId="11" xfId="35" applyNumberFormat="1" applyFont="1" applyFill="1" applyBorder="1" applyAlignment="1">
      <alignment horizontal="center" vertical="center" wrapText="1"/>
    </xf>
    <xf numFmtId="0" fontId="82" fillId="0" borderId="11" xfId="77" applyFont="1" applyFill="1" applyBorder="1" applyAlignment="1">
      <alignment horizontal="left" vertical="center" wrapText="1"/>
      <protection/>
    </xf>
    <xf numFmtId="0" fontId="82" fillId="0" borderId="11" xfId="77" applyFont="1" applyFill="1" applyBorder="1" applyAlignment="1">
      <alignment horizontal="left" vertical="center"/>
      <protection/>
    </xf>
    <xf numFmtId="0" fontId="84" fillId="0" borderId="11" xfId="77" applyFont="1" applyFill="1" applyBorder="1" applyAlignment="1">
      <alignment horizontal="center" vertical="center" wrapText="1"/>
      <protection/>
    </xf>
    <xf numFmtId="177" fontId="6" fillId="0" borderId="0" xfId="80" applyNumberFormat="1" applyFont="1" applyFill="1" applyBorder="1" applyAlignment="1">
      <alignment horizontal="center" vertical="center" wrapText="1"/>
      <protection/>
    </xf>
    <xf numFmtId="0" fontId="4" fillId="0" borderId="0" xfId="80" applyFont="1" applyFill="1" applyBorder="1" applyAlignment="1">
      <alignment horizontal="center" vertical="center" wrapText="1"/>
      <protection/>
    </xf>
    <xf numFmtId="177" fontId="12" fillId="0" borderId="0" xfId="77" applyNumberFormat="1" applyFont="1" applyFill="1" applyBorder="1" applyAlignment="1">
      <alignment horizontal="right" vertical="center" wrapText="1"/>
      <protection/>
    </xf>
    <xf numFmtId="0" fontId="80" fillId="0" borderId="11" xfId="74" applyFont="1" applyFill="1" applyBorder="1" applyAlignment="1">
      <alignment horizontal="left" vertical="center"/>
      <protection/>
    </xf>
    <xf numFmtId="176" fontId="80" fillId="0" borderId="11" xfId="93" applyNumberFormat="1" applyFont="1" applyFill="1" applyBorder="1" applyAlignment="1">
      <alignment horizontal="center" vertical="center" wrapText="1"/>
    </xf>
    <xf numFmtId="0" fontId="2" fillId="0" borderId="0" xfId="15" applyFont="1" applyFill="1" applyAlignment="1" applyProtection="1">
      <alignment/>
      <protection locked="0"/>
    </xf>
    <xf numFmtId="0" fontId="13" fillId="0" borderId="0" xfId="15" applyFont="1" applyFill="1" applyAlignment="1" applyProtection="1">
      <alignment wrapText="1"/>
      <protection locked="0"/>
    </xf>
    <xf numFmtId="0" fontId="4" fillId="0" borderId="0" xfId="15" applyFont="1" applyFill="1" applyAlignment="1" applyProtection="1">
      <alignment wrapText="1"/>
      <protection locked="0"/>
    </xf>
    <xf numFmtId="0" fontId="0" fillId="0" borderId="0" xfId="0" applyFont="1" applyFill="1" applyAlignment="1">
      <alignment/>
    </xf>
    <xf numFmtId="0" fontId="4" fillId="0" borderId="0" xfId="0" applyNumberFormat="1" applyFont="1" applyFill="1" applyAlignment="1" applyProtection="1">
      <alignment horizontal="center" vertical="center"/>
      <protection locked="0"/>
    </xf>
    <xf numFmtId="0" fontId="77" fillId="24" borderId="0" xfId="74" applyFont="1" applyFill="1" applyBorder="1" applyAlignment="1">
      <alignment horizontal="left" vertical="center"/>
      <protection/>
    </xf>
    <xf numFmtId="0" fontId="77" fillId="24" borderId="0" xfId="74" applyFont="1" applyFill="1" applyBorder="1" applyAlignment="1">
      <alignment horizontal="center" vertical="center"/>
      <protection/>
    </xf>
    <xf numFmtId="0" fontId="77" fillId="24" borderId="0" xfId="48" applyFont="1" applyFill="1" applyBorder="1" applyAlignment="1">
      <alignment horizontal="left" vertical="center"/>
      <protection/>
    </xf>
    <xf numFmtId="0" fontId="6" fillId="0" borderId="0" xfId="48" applyFont="1" applyBorder="1" applyAlignment="1">
      <alignment horizontal="center" vertical="center"/>
      <protection/>
    </xf>
    <xf numFmtId="0" fontId="2" fillId="0" borderId="0" xfId="15" applyFont="1" applyFill="1" applyProtection="1">
      <alignment/>
      <protection locked="0"/>
    </xf>
    <xf numFmtId="0" fontId="4" fillId="0" borderId="0" xfId="15" applyFont="1" applyFill="1" applyAlignment="1" applyProtection="1">
      <alignment vertical="center" wrapText="1"/>
      <protection locked="0"/>
    </xf>
    <xf numFmtId="0" fontId="5" fillId="0" borderId="0" xfId="15" applyFont="1" applyFill="1" applyAlignment="1" applyProtection="1">
      <alignment vertical="center" wrapText="1"/>
      <protection locked="0"/>
    </xf>
    <xf numFmtId="0" fontId="4" fillId="0" borderId="0" xfId="15" applyFont="1" applyFill="1" applyProtection="1">
      <alignment/>
      <protection locked="0"/>
    </xf>
    <xf numFmtId="0" fontId="12" fillId="0" borderId="11" xfId="0" applyNumberFormat="1" applyFont="1" applyFill="1" applyBorder="1" applyAlignment="1">
      <alignment horizontal="center" vertical="center" wrapText="1"/>
    </xf>
    <xf numFmtId="178" fontId="12" fillId="0" borderId="11" xfId="71" applyNumberFormat="1" applyFont="1" applyFill="1" applyBorder="1" applyAlignment="1">
      <alignment horizontal="center" vertical="center" wrapText="1"/>
      <protection/>
    </xf>
    <xf numFmtId="0" fontId="4" fillId="0" borderId="0" xfId="0" applyNumberFormat="1" applyFont="1" applyFill="1" applyAlignment="1" applyProtection="1">
      <alignment vertical="center"/>
      <protection locked="0"/>
    </xf>
    <xf numFmtId="0" fontId="4" fillId="0" borderId="0" xfId="0" applyNumberFormat="1" applyFont="1" applyFill="1" applyAlignment="1" applyProtection="1">
      <alignment horizontal="right" vertical="center"/>
      <protection locked="0"/>
    </xf>
    <xf numFmtId="0" fontId="12" fillId="0" borderId="0" xfId="0" applyNumberFormat="1" applyFont="1" applyFill="1" applyAlignment="1" applyProtection="1">
      <alignment horizontal="right" vertical="center"/>
      <protection locked="0"/>
    </xf>
    <xf numFmtId="0" fontId="12" fillId="0" borderId="11" xfId="71" applyNumberFormat="1" applyFont="1" applyFill="1" applyBorder="1" applyAlignment="1">
      <alignment horizontal="center" vertical="center" wrapText="1"/>
      <protection/>
    </xf>
    <xf numFmtId="177" fontId="12" fillId="0" borderId="12" xfId="0" applyNumberFormat="1" applyFont="1" applyFill="1" applyBorder="1" applyAlignment="1" applyProtection="1">
      <alignment horizontal="center" vertical="center" wrapText="1"/>
      <protection locked="0"/>
    </xf>
    <xf numFmtId="0" fontId="6" fillId="0" borderId="0" xfId="66" applyFont="1" applyFill="1" applyBorder="1" applyAlignment="1" applyProtection="1">
      <alignment horizontal="left" vertical="center"/>
      <protection locked="0"/>
    </xf>
    <xf numFmtId="0" fontId="11" fillId="0" borderId="0" xfId="66" applyFont="1" applyFill="1" applyBorder="1" applyAlignment="1" applyProtection="1">
      <alignment vertical="center"/>
      <protection locked="0"/>
    </xf>
    <xf numFmtId="0" fontId="4" fillId="0" borderId="0" xfId="66" applyFont="1" applyFill="1" applyBorder="1" applyAlignment="1" applyProtection="1">
      <alignment horizontal="right" vertical="center"/>
      <protection locked="0"/>
    </xf>
    <xf numFmtId="0" fontId="80" fillId="0" borderId="0" xfId="66" applyFont="1" applyFill="1" applyBorder="1" applyAlignment="1" applyProtection="1">
      <alignment vertical="center"/>
      <protection locked="0"/>
    </xf>
    <xf numFmtId="0" fontId="80" fillId="0" borderId="0" xfId="66" applyFont="1" applyFill="1" applyAlignment="1" applyProtection="1">
      <alignment vertical="center"/>
      <protection locked="0"/>
    </xf>
    <xf numFmtId="0" fontId="4" fillId="0" borderId="0" xfId="66" applyFont="1" applyFill="1" applyBorder="1" applyAlignment="1" applyProtection="1">
      <alignment vertical="center"/>
      <protection locked="0"/>
    </xf>
    <xf numFmtId="0" fontId="4" fillId="0" borderId="0" xfId="0" applyFont="1" applyFill="1" applyBorder="1" applyAlignment="1" applyProtection="1">
      <alignment horizontal="right" vertical="center" wrapText="1"/>
      <protection locked="0"/>
    </xf>
    <xf numFmtId="0" fontId="5" fillId="0" borderId="0" xfId="0" applyFont="1" applyFill="1" applyBorder="1" applyAlignment="1" applyProtection="1">
      <alignment horizontal="right" vertical="center" wrapText="1"/>
      <protection locked="0"/>
    </xf>
    <xf numFmtId="0" fontId="5" fillId="0" borderId="0" xfId="66" applyFont="1" applyFill="1" applyBorder="1" applyAlignment="1" applyProtection="1">
      <alignment vertical="center"/>
      <protection locked="0"/>
    </xf>
    <xf numFmtId="0" fontId="2" fillId="0" borderId="0" xfId="66" applyFill="1" applyBorder="1" applyAlignment="1" applyProtection="1">
      <alignment vertical="center"/>
      <protection locked="0"/>
    </xf>
    <xf numFmtId="177" fontId="2" fillId="0" borderId="0" xfId="66" applyNumberFormat="1" applyFill="1" applyBorder="1" applyAlignment="1" applyProtection="1">
      <alignment vertical="center"/>
      <protection locked="0"/>
    </xf>
    <xf numFmtId="0" fontId="6" fillId="0" borderId="0" xfId="66" applyFont="1" applyFill="1" applyBorder="1" applyAlignment="1" applyProtection="1">
      <alignment horizontal="center" vertical="center"/>
      <protection locked="0"/>
    </xf>
    <xf numFmtId="177" fontId="6" fillId="0" borderId="0" xfId="66" applyNumberFormat="1" applyFont="1" applyFill="1" applyBorder="1" applyAlignment="1" applyProtection="1">
      <alignment horizontal="center" vertical="center"/>
      <protection locked="0"/>
    </xf>
    <xf numFmtId="0" fontId="12" fillId="0" borderId="11" xfId="0" applyFont="1" applyFill="1" applyBorder="1" applyAlignment="1">
      <alignment horizontal="center" vertical="center" wrapText="1"/>
    </xf>
    <xf numFmtId="0" fontId="6"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177" fontId="2"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177" fontId="6" fillId="0" borderId="0" xfId="0" applyNumberFormat="1" applyFont="1" applyFill="1" applyBorder="1" applyAlignment="1" applyProtection="1">
      <alignment horizontal="center" vertical="center"/>
      <protection locked="0"/>
    </xf>
    <xf numFmtId="177" fontId="12" fillId="0" borderId="0" xfId="0" applyNumberFormat="1" applyFont="1" applyFill="1" applyBorder="1" applyAlignment="1" applyProtection="1">
      <alignment horizontal="right" vertical="center"/>
      <protection locked="0"/>
    </xf>
    <xf numFmtId="0" fontId="16" fillId="0" borderId="0" xfId="66" applyFont="1" applyFill="1" applyBorder="1" applyAlignment="1" applyProtection="1">
      <alignment vertical="center"/>
      <protection locked="0"/>
    </xf>
    <xf numFmtId="0" fontId="2" fillId="0" borderId="0" xfId="66" applyFill="1" applyAlignment="1" applyProtection="1">
      <alignment vertical="center"/>
      <protection locked="0"/>
    </xf>
    <xf numFmtId="0" fontId="12" fillId="0" borderId="0" xfId="66" applyFont="1" applyFill="1" applyBorder="1" applyAlignment="1" applyProtection="1">
      <alignment vertical="center"/>
      <protection locked="0"/>
    </xf>
    <xf numFmtId="0" fontId="2" fillId="0" borderId="0" xfId="66" applyFill="1" applyBorder="1" applyAlignment="1" applyProtection="1">
      <alignment vertical="center" shrinkToFit="1"/>
      <protection locked="0"/>
    </xf>
    <xf numFmtId="177" fontId="2" fillId="0" borderId="0" xfId="66" applyNumberFormat="1" applyFill="1" applyBorder="1" applyAlignment="1" applyProtection="1">
      <alignment horizontal="center" vertical="center"/>
      <protection locked="0"/>
    </xf>
    <xf numFmtId="176" fontId="6" fillId="0" borderId="0" xfId="73" applyNumberFormat="1" applyFont="1" applyFill="1" applyBorder="1" applyAlignment="1">
      <alignment horizontal="left" vertical="center"/>
      <protection/>
    </xf>
    <xf numFmtId="176" fontId="14" fillId="0" borderId="11" xfId="43" applyNumberFormat="1" applyFont="1" applyFill="1" applyBorder="1" applyAlignment="1">
      <alignment horizontal="center" vertical="center" wrapText="1"/>
      <protection/>
    </xf>
    <xf numFmtId="176" fontId="6" fillId="0" borderId="0" xfId="43" applyNumberFormat="1" applyFont="1" applyFill="1" applyBorder="1" applyAlignment="1">
      <alignment horizontal="center" vertical="center"/>
      <protection/>
    </xf>
    <xf numFmtId="0" fontId="2" fillId="0" borderId="0" xfId="15" applyFont="1" applyFill="1" applyAlignment="1">
      <alignment vertical="center" wrapText="1"/>
      <protection/>
    </xf>
    <xf numFmtId="0" fontId="13" fillId="0" borderId="0" xfId="15" applyFont="1" applyFill="1" applyAlignment="1">
      <alignment vertical="center" wrapText="1"/>
      <protection/>
    </xf>
    <xf numFmtId="0" fontId="4" fillId="0" borderId="0" xfId="15" applyFont="1" applyFill="1" applyAlignment="1">
      <alignment wrapText="1"/>
      <protection/>
    </xf>
    <xf numFmtId="0" fontId="5" fillId="0" borderId="0" xfId="15" applyFont="1" applyFill="1" applyAlignment="1">
      <alignment horizontal="center" vertical="center" wrapText="1"/>
      <protection/>
    </xf>
    <xf numFmtId="0" fontId="4" fillId="0" borderId="0" xfId="15" applyFont="1" applyFill="1" applyAlignment="1">
      <alignment vertical="center" wrapText="1"/>
      <protection/>
    </xf>
    <xf numFmtId="0" fontId="5" fillId="0" borderId="0" xfId="15" applyFont="1" applyFill="1" applyAlignment="1">
      <alignment horizontal="left" vertical="center" wrapText="1"/>
      <protection/>
    </xf>
    <xf numFmtId="0" fontId="4" fillId="0" borderId="0" xfId="15" applyFont="1" applyFill="1" applyAlignment="1">
      <alignment horizontal="left" vertical="center" wrapText="1"/>
      <protection/>
    </xf>
    <xf numFmtId="0" fontId="5" fillId="0" borderId="0" xfId="15" applyFont="1" applyFill="1" applyAlignment="1">
      <alignment vertical="center" wrapText="1"/>
      <protection/>
    </xf>
    <xf numFmtId="0" fontId="2" fillId="0" borderId="0" xfId="15" applyFont="1" applyFill="1" applyAlignment="1">
      <alignment horizontal="right" vertical="center" wrapText="1"/>
      <protection/>
    </xf>
    <xf numFmtId="0" fontId="12" fillId="0" borderId="0" xfId="15" applyFont="1" applyFill="1" applyAlignment="1">
      <alignment horizontal="left" vertical="center" wrapText="1"/>
      <protection/>
    </xf>
    <xf numFmtId="0" fontId="2" fillId="0" borderId="0" xfId="15" applyFont="1" applyFill="1" applyAlignment="1">
      <alignment horizontal="center" vertical="center" wrapText="1"/>
      <protection/>
    </xf>
    <xf numFmtId="0" fontId="4" fillId="0" borderId="0" xfId="15" applyFont="1" applyFill="1" applyAlignment="1">
      <alignment horizontal="center" vertical="center" wrapText="1"/>
      <protection/>
    </xf>
    <xf numFmtId="0" fontId="12" fillId="0" borderId="12" xfId="0" applyNumberFormat="1" applyFont="1" applyFill="1" applyBorder="1" applyAlignment="1">
      <alignment horizontal="center" vertical="center" wrapText="1"/>
    </xf>
    <xf numFmtId="0" fontId="4" fillId="0" borderId="0" xfId="15" applyFont="1" applyFill="1" applyAlignment="1">
      <alignment horizontal="right" vertical="center" wrapText="1"/>
      <protection/>
    </xf>
    <xf numFmtId="0" fontId="21" fillId="0" borderId="0" xfId="0" applyFont="1" applyFill="1" applyBorder="1" applyAlignment="1" applyProtection="1">
      <alignment vertical="center" wrapText="1"/>
      <protection locked="0"/>
    </xf>
    <xf numFmtId="0" fontId="5" fillId="25" borderId="0" xfId="15" applyFont="1" applyFill="1" applyAlignment="1">
      <alignment vertical="center" wrapText="1"/>
      <protection/>
    </xf>
    <xf numFmtId="0" fontId="4" fillId="25" borderId="0" xfId="15" applyFont="1" applyFill="1" applyAlignment="1">
      <alignment vertical="center" wrapText="1"/>
      <protection/>
    </xf>
    <xf numFmtId="177" fontId="2" fillId="0" borderId="0" xfId="0" applyNumberFormat="1" applyFont="1" applyFill="1" applyBorder="1" applyAlignment="1" applyProtection="1">
      <alignment vertical="center" wrapText="1"/>
      <protection locked="0"/>
    </xf>
    <xf numFmtId="0" fontId="80"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177" fontId="6" fillId="0" borderId="0" xfId="0" applyNumberFormat="1" applyFont="1" applyFill="1" applyBorder="1" applyAlignment="1" applyProtection="1">
      <alignment horizontal="center" vertical="center" wrapText="1"/>
      <protection locked="0"/>
    </xf>
    <xf numFmtId="3"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2" fillId="25" borderId="0" xfId="15" applyFont="1" applyFill="1" applyAlignment="1">
      <alignment vertical="center" wrapText="1"/>
      <protection/>
    </xf>
    <xf numFmtId="0" fontId="13" fillId="25" borderId="0" xfId="15" applyFont="1" applyFill="1" applyAlignment="1">
      <alignment vertical="center" wrapText="1"/>
      <protection/>
    </xf>
    <xf numFmtId="0" fontId="4" fillId="25" borderId="0" xfId="15" applyFont="1" applyFill="1" applyAlignment="1">
      <alignment wrapText="1"/>
      <protection/>
    </xf>
    <xf numFmtId="0" fontId="5" fillId="25" borderId="0" xfId="15" applyFont="1" applyFill="1" applyAlignment="1">
      <alignment horizontal="center" vertical="center" wrapText="1"/>
      <protection/>
    </xf>
    <xf numFmtId="0" fontId="5" fillId="25" borderId="0" xfId="15" applyFont="1" applyFill="1" applyAlignment="1">
      <alignment horizontal="left" vertical="center" wrapText="1"/>
      <protection/>
    </xf>
    <xf numFmtId="0" fontId="4" fillId="0" borderId="0" xfId="15" applyFont="1" applyAlignment="1">
      <alignment vertical="center" wrapText="1"/>
      <protection/>
    </xf>
    <xf numFmtId="0" fontId="2" fillId="0" borderId="0" xfId="15" applyFont="1" applyAlignment="1">
      <alignment vertical="center" wrapText="1"/>
      <protection/>
    </xf>
    <xf numFmtId="0" fontId="4" fillId="25" borderId="0" xfId="15" applyFont="1" applyFill="1" applyAlignment="1">
      <alignment horizontal="left" vertical="center" wrapText="1"/>
      <protection/>
    </xf>
    <xf numFmtId="0" fontId="0" fillId="0" borderId="0" xfId="0" applyAlignment="1">
      <alignment horizontal="center" vertical="center"/>
    </xf>
    <xf numFmtId="0" fontId="23" fillId="0" borderId="0" xfId="0" applyFont="1" applyAlignment="1">
      <alignment horizontal="center" vertical="center"/>
    </xf>
    <xf numFmtId="0" fontId="2"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2" fillId="0" borderId="0" xfId="0" applyFont="1" applyAlignment="1">
      <alignment horizontal="left" vertical="center"/>
    </xf>
    <xf numFmtId="0" fontId="26" fillId="0" borderId="0" xfId="0" applyFont="1" applyAlignment="1">
      <alignment horizontal="justify"/>
    </xf>
    <xf numFmtId="0" fontId="2" fillId="0" borderId="0" xfId="76">
      <alignment/>
      <protection/>
    </xf>
    <xf numFmtId="0" fontId="17" fillId="0" borderId="0" xfId="103">
      <alignment/>
      <protection/>
    </xf>
    <xf numFmtId="49" fontId="2" fillId="0" borderId="0" xfId="76" applyNumberFormat="1">
      <alignment/>
      <protection/>
    </xf>
    <xf numFmtId="49" fontId="27" fillId="0" borderId="0" xfId="76" applyNumberFormat="1" applyFont="1">
      <alignment/>
      <protection/>
    </xf>
    <xf numFmtId="0" fontId="7" fillId="0" borderId="11" xfId="42" applyFont="1" applyFill="1" applyBorder="1" applyAlignment="1">
      <alignment vertical="center" wrapText="1"/>
      <protection/>
    </xf>
    <xf numFmtId="178" fontId="6" fillId="0" borderId="11" xfId="0" applyNumberFormat="1" applyFont="1" applyBorder="1" applyAlignment="1">
      <alignment horizontal="center" vertical="center" wrapText="1"/>
    </xf>
    <xf numFmtId="0" fontId="6" fillId="0" borderId="11" xfId="42" applyFont="1" applyFill="1" applyBorder="1" applyAlignment="1">
      <alignment horizontal="center" vertical="center" wrapText="1"/>
      <protection/>
    </xf>
    <xf numFmtId="178" fontId="6" fillId="0" borderId="11" xfId="0" applyNumberFormat="1" applyFont="1" applyBorder="1" applyAlignment="1">
      <alignment horizontal="center" vertical="center" wrapText="1"/>
    </xf>
    <xf numFmtId="183" fontId="6" fillId="0" borderId="0" xfId="50" applyNumberFormat="1" applyFont="1" applyFill="1" applyAlignment="1">
      <alignment horizontal="left" vertical="center"/>
      <protection/>
    </xf>
    <xf numFmtId="183" fontId="79" fillId="0" borderId="0" xfId="42" applyNumberFormat="1" applyFont="1" applyFill="1" applyBorder="1" applyAlignment="1">
      <alignment horizontal="right"/>
      <protection/>
    </xf>
    <xf numFmtId="183" fontId="76" fillId="0" borderId="11" xfId="42" applyNumberFormat="1" applyFont="1" applyFill="1" applyBorder="1" applyAlignment="1">
      <alignment horizontal="center" vertical="center"/>
      <protection/>
    </xf>
    <xf numFmtId="183" fontId="76" fillId="24" borderId="12" xfId="42" applyNumberFormat="1" applyFont="1" applyFill="1" applyBorder="1" applyAlignment="1">
      <alignment horizontal="center" vertical="center"/>
      <protection/>
    </xf>
    <xf numFmtId="183" fontId="76" fillId="24" borderId="13" xfId="42" applyNumberFormat="1" applyFont="1" applyFill="1" applyBorder="1" applyAlignment="1">
      <alignment horizontal="center" vertical="center"/>
      <protection/>
    </xf>
    <xf numFmtId="183" fontId="77" fillId="24" borderId="13" xfId="42" applyNumberFormat="1" applyFont="1" applyFill="1" applyBorder="1" applyAlignment="1">
      <alignment horizontal="center" vertical="center"/>
      <protection/>
    </xf>
    <xf numFmtId="183" fontId="76" fillId="24" borderId="13" xfId="50" applyNumberFormat="1" applyFont="1" applyFill="1" applyBorder="1" applyAlignment="1">
      <alignment horizontal="center" vertical="center"/>
      <protection/>
    </xf>
    <xf numFmtId="183" fontId="77" fillId="24" borderId="14" xfId="42" applyNumberFormat="1" applyFont="1" applyFill="1" applyBorder="1" applyAlignment="1">
      <alignment horizontal="center" vertical="center"/>
      <protection/>
    </xf>
    <xf numFmtId="183" fontId="6" fillId="0" borderId="0" xfId="50" applyNumberFormat="1" applyFont="1" applyFill="1" applyAlignment="1">
      <alignment/>
      <protection/>
    </xf>
    <xf numFmtId="183" fontId="2" fillId="0" borderId="0" xfId="50" applyNumberFormat="1" applyFont="1" applyFill="1" applyAlignment="1">
      <alignment/>
      <protection/>
    </xf>
    <xf numFmtId="178" fontId="6" fillId="0" borderId="11" xfId="43" applyNumberFormat="1" applyFont="1" applyFill="1" applyBorder="1" applyAlignment="1">
      <alignment horizontal="center" vertical="center" wrapText="1"/>
      <protection/>
    </xf>
    <xf numFmtId="178" fontId="6" fillId="0" borderId="11" xfId="0" applyNumberFormat="1" applyFont="1" applyFill="1" applyBorder="1" applyAlignment="1">
      <alignment horizontal="center" vertical="center" wrapText="1"/>
    </xf>
    <xf numFmtId="183" fontId="6" fillId="0" borderId="11" xfId="42" applyNumberFormat="1" applyFont="1" applyFill="1" applyBorder="1" applyAlignment="1">
      <alignment horizontal="center" vertical="center" wrapText="1"/>
      <protection/>
    </xf>
    <xf numFmtId="183" fontId="6" fillId="0" borderId="11" xfId="0" applyNumberFormat="1" applyFont="1" applyFill="1" applyBorder="1" applyAlignment="1">
      <alignment horizontal="center" vertical="center" wrapText="1"/>
    </xf>
    <xf numFmtId="183" fontId="2" fillId="0" borderId="0" xfId="0" applyNumberFormat="1" applyFont="1" applyFill="1" applyBorder="1" applyAlignment="1">
      <alignment/>
    </xf>
    <xf numFmtId="183" fontId="2" fillId="0" borderId="0" xfId="0" applyNumberFormat="1" applyFont="1" applyFill="1" applyBorder="1" applyAlignment="1">
      <alignment vertical="center"/>
    </xf>
    <xf numFmtId="0" fontId="47" fillId="0" borderId="12" xfId="0" applyFont="1" applyFill="1" applyBorder="1" applyAlignment="1">
      <alignment vertical="center"/>
    </xf>
    <xf numFmtId="176" fontId="47" fillId="0" borderId="16" xfId="0" applyNumberFormat="1" applyFont="1" applyFill="1" applyBorder="1" applyAlignment="1">
      <alignment horizontal="right" vertical="center"/>
    </xf>
    <xf numFmtId="176" fontId="47" fillId="0" borderId="12" xfId="0" applyNumberFormat="1" applyFont="1" applyFill="1" applyBorder="1" applyAlignment="1">
      <alignment horizontal="right" vertical="center"/>
    </xf>
    <xf numFmtId="178" fontId="47" fillId="0" borderId="17" xfId="0" applyNumberFormat="1" applyFont="1" applyFill="1" applyBorder="1" applyAlignment="1">
      <alignment vertical="center"/>
    </xf>
    <xf numFmtId="0" fontId="48" fillId="0" borderId="17" xfId="0" applyFont="1" applyFill="1" applyBorder="1" applyAlignment="1">
      <alignment vertical="center" wrapText="1"/>
    </xf>
    <xf numFmtId="0" fontId="47" fillId="0" borderId="13" xfId="0" applyFont="1" applyFill="1" applyBorder="1" applyAlignment="1">
      <alignment horizontal="left" vertical="center" indent="1"/>
    </xf>
    <xf numFmtId="176" fontId="47" fillId="0" borderId="18" xfId="0" applyNumberFormat="1" applyFont="1" applyFill="1" applyBorder="1" applyAlignment="1" applyProtection="1">
      <alignment horizontal="right" vertical="center"/>
      <protection/>
    </xf>
    <xf numFmtId="176" fontId="47" fillId="0" borderId="13" xfId="0" applyNumberFormat="1" applyFont="1" applyFill="1" applyBorder="1" applyAlignment="1">
      <alignment horizontal="right" vertical="center"/>
    </xf>
    <xf numFmtId="178" fontId="47" fillId="0" borderId="19" xfId="0" applyNumberFormat="1" applyFont="1" applyFill="1" applyBorder="1" applyAlignment="1">
      <alignment vertical="center"/>
    </xf>
    <xf numFmtId="0" fontId="48" fillId="0" borderId="19" xfId="0" applyFont="1" applyFill="1" applyBorder="1" applyAlignment="1">
      <alignment vertical="center" wrapText="1"/>
    </xf>
    <xf numFmtId="176" fontId="47" fillId="0" borderId="18" xfId="0" applyNumberFormat="1" applyFont="1" applyFill="1" applyBorder="1" applyAlignment="1">
      <alignment horizontal="right" vertical="center"/>
    </xf>
    <xf numFmtId="41" fontId="48" fillId="0" borderId="13" xfId="0" applyNumberFormat="1" applyFont="1" applyFill="1" applyBorder="1" applyAlignment="1">
      <alignment horizontal="left" vertical="center" wrapText="1"/>
    </xf>
    <xf numFmtId="41" fontId="49" fillId="0" borderId="13" xfId="0" applyNumberFormat="1" applyFont="1" applyFill="1" applyBorder="1" applyAlignment="1">
      <alignment vertical="center" wrapText="1"/>
    </xf>
    <xf numFmtId="0" fontId="47" fillId="0" borderId="13" xfId="0" applyFont="1" applyFill="1" applyBorder="1" applyAlignment="1">
      <alignment vertical="center"/>
    </xf>
    <xf numFmtId="176" fontId="47" fillId="0" borderId="13" xfId="0" applyNumberFormat="1" applyFont="1" applyFill="1" applyBorder="1" applyAlignment="1" applyProtection="1">
      <alignment horizontal="right" vertical="center"/>
      <protection/>
    </xf>
    <xf numFmtId="176" fontId="47" fillId="0" borderId="13" xfId="69" applyNumberFormat="1" applyFont="1" applyFill="1" applyBorder="1" applyAlignment="1">
      <alignment horizontal="right" vertical="center"/>
      <protection/>
    </xf>
    <xf numFmtId="41" fontId="49" fillId="0" borderId="13" xfId="69" applyNumberFormat="1" applyFont="1" applyFill="1" applyBorder="1" applyAlignment="1">
      <alignment vertical="center" wrapText="1"/>
      <protection/>
    </xf>
    <xf numFmtId="41" fontId="48" fillId="0" borderId="13" xfId="69" applyNumberFormat="1" applyFont="1" applyFill="1" applyBorder="1" applyAlignment="1">
      <alignment vertical="center" wrapText="1"/>
      <protection/>
    </xf>
    <xf numFmtId="1" fontId="47" fillId="0" borderId="14" xfId="69" applyNumberFormat="1" applyFont="1" applyFill="1" applyBorder="1" applyAlignment="1">
      <alignment horizontal="center" vertical="center"/>
      <protection/>
    </xf>
    <xf numFmtId="176" fontId="47" fillId="0" borderId="20" xfId="69" applyNumberFormat="1" applyFont="1" applyFill="1" applyBorder="1" applyAlignment="1">
      <alignment horizontal="right" vertical="center"/>
      <protection/>
    </xf>
    <xf numFmtId="176" fontId="47" fillId="0" borderId="14" xfId="69" applyNumberFormat="1" applyFont="1" applyFill="1" applyBorder="1" applyAlignment="1">
      <alignment horizontal="right" vertical="center"/>
      <protection/>
    </xf>
    <xf numFmtId="178" fontId="47" fillId="0" borderId="21" xfId="0" applyNumberFormat="1" applyFont="1" applyFill="1" applyBorder="1" applyAlignment="1">
      <alignment vertical="center"/>
    </xf>
    <xf numFmtId="41" fontId="49" fillId="0" borderId="14" xfId="69" applyNumberFormat="1" applyFont="1" applyFill="1" applyBorder="1" applyAlignment="1">
      <alignment vertical="center" wrapText="1"/>
      <protection/>
    </xf>
    <xf numFmtId="1" fontId="47" fillId="0" borderId="16" xfId="0" applyNumberFormat="1" applyFont="1" applyFill="1" applyBorder="1" applyAlignment="1">
      <alignment vertical="center"/>
    </xf>
    <xf numFmtId="1" fontId="47" fillId="0" borderId="12" xfId="0" applyNumberFormat="1" applyFont="1" applyFill="1" applyBorder="1" applyAlignment="1">
      <alignment horizontal="right" vertical="center"/>
    </xf>
    <xf numFmtId="1" fontId="47" fillId="0" borderId="22" xfId="0" applyNumberFormat="1" applyFont="1" applyFill="1" applyBorder="1" applyAlignment="1">
      <alignment horizontal="right" vertical="center"/>
    </xf>
    <xf numFmtId="2" fontId="47" fillId="0" borderId="12" xfId="0" applyNumberFormat="1" applyFont="1" applyFill="1" applyBorder="1" applyAlignment="1">
      <alignment horizontal="right" vertical="center"/>
    </xf>
    <xf numFmtId="0" fontId="49" fillId="0" borderId="17" xfId="0" applyFont="1" applyFill="1" applyBorder="1" applyAlignment="1">
      <alignment vertical="center" wrapText="1"/>
    </xf>
    <xf numFmtId="1" fontId="47" fillId="0" borderId="18" xfId="0" applyNumberFormat="1" applyFont="1" applyFill="1" applyBorder="1" applyAlignment="1">
      <alignment vertical="center"/>
    </xf>
    <xf numFmtId="1" fontId="47" fillId="0" borderId="13"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2" fontId="47" fillId="0" borderId="18" xfId="0" applyNumberFormat="1" applyFont="1" applyFill="1" applyBorder="1" applyAlignment="1">
      <alignment horizontal="right" vertical="center"/>
    </xf>
    <xf numFmtId="0" fontId="49" fillId="0" borderId="13" xfId="0" applyFont="1" applyFill="1" applyBorder="1" applyAlignment="1">
      <alignment vertical="center" wrapText="1"/>
    </xf>
    <xf numFmtId="2" fontId="47" fillId="0" borderId="13" xfId="0" applyNumberFormat="1" applyFont="1" applyFill="1" applyBorder="1" applyAlignment="1">
      <alignment horizontal="right" vertical="center"/>
    </xf>
    <xf numFmtId="0" fontId="49" fillId="0" borderId="19" xfId="0" applyFont="1" applyFill="1" applyBorder="1" applyAlignment="1">
      <alignment vertical="center" wrapText="1"/>
    </xf>
    <xf numFmtId="0" fontId="49" fillId="0" borderId="19" xfId="0" applyFont="1" applyFill="1" applyBorder="1" applyAlignment="1">
      <alignment vertical="center"/>
    </xf>
    <xf numFmtId="1" fontId="47" fillId="0" borderId="20" xfId="0" applyNumberFormat="1" applyFont="1" applyFill="1" applyBorder="1" applyAlignment="1">
      <alignment horizontal="center" vertical="center"/>
    </xf>
    <xf numFmtId="1" fontId="47" fillId="0" borderId="14" xfId="0" applyNumberFormat="1" applyFont="1" applyFill="1" applyBorder="1" applyAlignment="1">
      <alignment horizontal="right" vertical="center"/>
    </xf>
    <xf numFmtId="1" fontId="47" fillId="0" borderId="10" xfId="0" applyNumberFormat="1" applyFont="1" applyFill="1" applyBorder="1" applyAlignment="1">
      <alignment horizontal="right" vertical="center"/>
    </xf>
    <xf numFmtId="2" fontId="47" fillId="0" borderId="14" xfId="0" applyNumberFormat="1" applyFont="1" applyFill="1" applyBorder="1" applyAlignment="1">
      <alignment horizontal="right" vertical="center"/>
    </xf>
    <xf numFmtId="1" fontId="47" fillId="0" borderId="14" xfId="0" applyNumberFormat="1" applyFont="1" applyFill="1" applyBorder="1" applyAlignment="1">
      <alignment vertical="center"/>
    </xf>
    <xf numFmtId="0" fontId="27" fillId="0" borderId="17" xfId="0" applyFont="1" applyFill="1" applyBorder="1" applyAlignment="1">
      <alignment/>
    </xf>
    <xf numFmtId="0" fontId="50" fillId="0" borderId="19" xfId="0" applyFont="1" applyFill="1" applyBorder="1" applyAlignment="1">
      <alignment horizontal="center" vertical="center"/>
    </xf>
    <xf numFmtId="0" fontId="27" fillId="0" borderId="19" xfId="0" applyFont="1" applyFill="1" applyBorder="1" applyAlignment="1">
      <alignment/>
    </xf>
    <xf numFmtId="0" fontId="50" fillId="0" borderId="19" xfId="0" applyFont="1" applyFill="1" applyBorder="1" applyAlignment="1">
      <alignment/>
    </xf>
    <xf numFmtId="41" fontId="47" fillId="0" borderId="13" xfId="0" applyNumberFormat="1" applyFont="1" applyFill="1" applyBorder="1" applyAlignment="1">
      <alignment horizontal="right" vertical="center"/>
    </xf>
    <xf numFmtId="41" fontId="47" fillId="0" borderId="13" xfId="0" applyNumberFormat="1" applyFont="1" applyFill="1" applyBorder="1" applyAlignment="1">
      <alignment vertical="center"/>
    </xf>
    <xf numFmtId="41" fontId="47" fillId="0" borderId="13" xfId="69" applyNumberFormat="1" applyFont="1" applyFill="1" applyBorder="1" applyAlignment="1">
      <alignment horizontal="right" vertical="center"/>
      <protection/>
    </xf>
    <xf numFmtId="41" fontId="47" fillId="0" borderId="14" xfId="69" applyNumberFormat="1" applyFont="1" applyFill="1" applyBorder="1" applyAlignment="1">
      <alignment horizontal="center" vertical="center"/>
      <protection/>
    </xf>
    <xf numFmtId="0" fontId="51" fillId="0" borderId="19" xfId="0" applyFont="1" applyFill="1" applyBorder="1" applyAlignment="1">
      <alignment vertical="center" wrapText="1"/>
    </xf>
    <xf numFmtId="0" fontId="50" fillId="0" borderId="19" xfId="0" applyFont="1" applyFill="1" applyBorder="1" applyAlignment="1">
      <alignment vertical="center" wrapText="1"/>
    </xf>
    <xf numFmtId="0" fontId="85" fillId="0" borderId="0" xfId="62" applyFont="1" applyAlignment="1">
      <alignment horizontal="centerContinuous" vertical="center"/>
      <protection/>
    </xf>
    <xf numFmtId="0" fontId="0" fillId="0" borderId="0" xfId="0" applyFont="1" applyAlignment="1">
      <alignment/>
    </xf>
    <xf numFmtId="49" fontId="86" fillId="0" borderId="0" xfId="62" applyNumberFormat="1" applyFont="1" applyFill="1" applyAlignment="1">
      <alignment horizontal="left" vertical="center"/>
      <protection/>
    </xf>
    <xf numFmtId="0" fontId="2" fillId="0" borderId="0" xfId="62" applyAlignment="1">
      <alignment vertical="center"/>
      <protection/>
    </xf>
    <xf numFmtId="0" fontId="2" fillId="0" borderId="0" xfId="62" applyAlignment="1">
      <alignment horizontal="right" vertical="center"/>
      <protection/>
    </xf>
    <xf numFmtId="0" fontId="86" fillId="0" borderId="11" xfId="62" applyFont="1" applyBorder="1" applyAlignment="1">
      <alignment horizontal="centerContinuous" vertical="center" wrapText="1"/>
      <protection/>
    </xf>
    <xf numFmtId="0" fontId="86" fillId="0" borderId="11" xfId="62" applyFont="1" applyBorder="1" applyAlignment="1">
      <alignment horizontal="center" vertical="center" wrapText="1"/>
      <protection/>
    </xf>
    <xf numFmtId="49" fontId="86" fillId="0" borderId="11" xfId="62" applyNumberFormat="1" applyFont="1" applyFill="1" applyBorder="1" applyAlignment="1">
      <alignment horizontal="left" vertical="center"/>
      <protection/>
    </xf>
    <xf numFmtId="184" fontId="86" fillId="0" borderId="11" xfId="62" applyNumberFormat="1" applyFont="1" applyFill="1" applyBorder="1" applyAlignment="1">
      <alignment horizontal="right" vertical="center"/>
      <protection/>
    </xf>
    <xf numFmtId="0" fontId="54" fillId="0" borderId="0" xfId="0" applyFont="1" applyFill="1" applyBorder="1" applyAlignment="1">
      <alignment vertical="center"/>
    </xf>
    <xf numFmtId="0" fontId="47" fillId="0" borderId="0" xfId="0" applyFont="1" applyFill="1" applyBorder="1" applyAlignment="1">
      <alignment horizontal="right" vertical="center"/>
    </xf>
    <xf numFmtId="0" fontId="47" fillId="0" borderId="11" xfId="0" applyFont="1" applyFill="1" applyBorder="1" applyAlignment="1">
      <alignment horizontal="center" vertical="center"/>
    </xf>
    <xf numFmtId="0" fontId="47" fillId="0" borderId="23" xfId="0" applyFont="1" applyFill="1" applyBorder="1" applyAlignment="1">
      <alignment horizontal="center" vertical="center"/>
    </xf>
    <xf numFmtId="1" fontId="47" fillId="0" borderId="17" xfId="0" applyNumberFormat="1" applyFont="1" applyFill="1" applyBorder="1" applyAlignment="1">
      <alignment horizontal="center" vertical="center"/>
    </xf>
    <xf numFmtId="176" fontId="47" fillId="0" borderId="13" xfId="0" applyNumberFormat="1" applyFont="1" applyFill="1" applyBorder="1" applyAlignment="1" applyProtection="1">
      <alignment horizontal="left" vertical="center"/>
      <protection locked="0"/>
    </xf>
    <xf numFmtId="1" fontId="47" fillId="0" borderId="19" xfId="0" applyNumberFormat="1" applyFont="1" applyFill="1" applyBorder="1" applyAlignment="1">
      <alignment horizontal="center" vertical="center"/>
    </xf>
    <xf numFmtId="177" fontId="47" fillId="0" borderId="13" xfId="0" applyNumberFormat="1" applyFont="1" applyFill="1" applyBorder="1" applyAlignment="1" applyProtection="1">
      <alignment horizontal="left" vertical="center"/>
      <protection locked="0"/>
    </xf>
    <xf numFmtId="0" fontId="47" fillId="0" borderId="13" xfId="0" applyFont="1" applyBorder="1" applyAlignment="1">
      <alignment vertical="center"/>
    </xf>
    <xf numFmtId="0" fontId="47" fillId="0" borderId="14" xfId="0" applyFont="1" applyBorder="1" applyAlignment="1">
      <alignment vertical="center"/>
    </xf>
    <xf numFmtId="1" fontId="47" fillId="0" borderId="21" xfId="0" applyNumberFormat="1" applyFont="1" applyFill="1" applyBorder="1" applyAlignment="1">
      <alignment horizontal="center" vertical="center"/>
    </xf>
    <xf numFmtId="176" fontId="47" fillId="0" borderId="14" xfId="0" applyNumberFormat="1" applyFont="1" applyFill="1" applyBorder="1" applyAlignment="1" applyProtection="1">
      <alignment horizontal="left" vertical="center"/>
      <protection locked="0"/>
    </xf>
    <xf numFmtId="0" fontId="87" fillId="0" borderId="0" xfId="56" applyFont="1" applyFill="1" applyAlignment="1">
      <alignment vertical="center"/>
      <protection/>
    </xf>
    <xf numFmtId="0" fontId="87" fillId="0" borderId="0" xfId="56" applyFont="1" applyFill="1" applyAlignment="1">
      <alignment horizontal="center" vertical="center"/>
      <protection/>
    </xf>
    <xf numFmtId="0" fontId="87" fillId="0" borderId="0" xfId="56" applyFont="1" applyFill="1" applyAlignment="1">
      <alignment horizontal="right" vertical="center"/>
      <protection/>
    </xf>
    <xf numFmtId="0" fontId="88" fillId="0" borderId="11" xfId="56" applyFont="1" applyFill="1" applyBorder="1" applyAlignment="1">
      <alignment horizontal="center" vertical="center"/>
      <protection/>
    </xf>
    <xf numFmtId="1" fontId="88" fillId="0" borderId="11" xfId="56" applyNumberFormat="1" applyFont="1" applyFill="1" applyBorder="1" applyAlignment="1">
      <alignment vertical="center"/>
      <protection/>
    </xf>
    <xf numFmtId="1" fontId="76" fillId="0" borderId="11" xfId="60" applyNumberFormat="1" applyFont="1" applyFill="1" applyBorder="1" applyAlignment="1" applyProtection="1">
      <alignment vertical="center"/>
      <protection locked="0"/>
    </xf>
    <xf numFmtId="1" fontId="77" fillId="0" borderId="11" xfId="60" applyNumberFormat="1" applyFont="1" applyFill="1" applyBorder="1" applyAlignment="1" applyProtection="1">
      <alignment vertical="center"/>
      <protection locked="0"/>
    </xf>
    <xf numFmtId="1" fontId="77" fillId="0" borderId="11" xfId="60" applyNumberFormat="1" applyFont="1" applyFill="1" applyBorder="1" applyAlignment="1" applyProtection="1">
      <alignment horizontal="left" vertical="center" indent="2"/>
      <protection locked="0"/>
    </xf>
    <xf numFmtId="3" fontId="77" fillId="0" borderId="11" xfId="60" applyNumberFormat="1" applyFont="1" applyFill="1" applyBorder="1" applyAlignment="1" applyProtection="1">
      <alignment horizontal="left" vertical="center" indent="2"/>
      <protection locked="0"/>
    </xf>
    <xf numFmtId="0" fontId="77" fillId="0" borderId="11" xfId="60" applyFont="1" applyFill="1" applyBorder="1" applyAlignment="1" applyProtection="1">
      <alignment horizontal="left" vertical="center" wrapText="1" indent="2"/>
      <protection locked="0"/>
    </xf>
    <xf numFmtId="0" fontId="77" fillId="0" borderId="11" xfId="60" applyFont="1" applyFill="1" applyBorder="1" applyAlignment="1" applyProtection="1">
      <alignment horizontal="right" vertical="center"/>
      <protection locked="0"/>
    </xf>
    <xf numFmtId="0" fontId="2" fillId="0" borderId="0" xfId="57">
      <alignment/>
      <protection/>
    </xf>
    <xf numFmtId="0" fontId="2" fillId="0" borderId="0" xfId="44">
      <alignment/>
      <protection/>
    </xf>
    <xf numFmtId="0" fontId="2" fillId="0" borderId="11" xfId="57" applyBorder="1" applyAlignment="1">
      <alignment horizontal="left" vertical="center" indent="2"/>
      <protection/>
    </xf>
    <xf numFmtId="0" fontId="2" fillId="0" borderId="11" xfId="57" applyBorder="1" applyAlignment="1">
      <alignment vertical="center"/>
      <protection/>
    </xf>
    <xf numFmtId="0" fontId="2" fillId="0" borderId="11" xfId="57" applyFill="1" applyBorder="1" applyAlignment="1">
      <alignment horizontal="left" vertical="center" indent="2"/>
      <protection/>
    </xf>
    <xf numFmtId="0" fontId="60" fillId="0" borderId="0" xfId="0" applyFont="1" applyFill="1" applyAlignment="1">
      <alignment/>
    </xf>
    <xf numFmtId="0" fontId="27" fillId="0" borderId="0" xfId="0" applyFont="1" applyFill="1" applyAlignment="1">
      <alignment/>
    </xf>
    <xf numFmtId="0" fontId="54" fillId="0" borderId="0" xfId="0" applyFont="1" applyFill="1" applyAlignment="1">
      <alignment horizontal="right"/>
    </xf>
    <xf numFmtId="0" fontId="47" fillId="0" borderId="16" xfId="69" applyFont="1" applyFill="1" applyBorder="1" applyAlignment="1">
      <alignment horizontal="center" vertical="center"/>
      <protection/>
    </xf>
    <xf numFmtId="0" fontId="47" fillId="0" borderId="12" xfId="69" applyFont="1" applyFill="1" applyBorder="1" applyAlignment="1">
      <alignment horizontal="center" vertical="center" wrapText="1"/>
      <protection/>
    </xf>
    <xf numFmtId="0" fontId="47" fillId="0" borderId="12" xfId="0" applyFont="1" applyFill="1" applyBorder="1" applyAlignment="1">
      <alignment horizontal="center" vertical="center"/>
    </xf>
    <xf numFmtId="0" fontId="47" fillId="0" borderId="16" xfId="0" applyFont="1" applyFill="1" applyBorder="1" applyAlignment="1">
      <alignment vertical="center"/>
    </xf>
    <xf numFmtId="178" fontId="47" fillId="0" borderId="22" xfId="0" applyNumberFormat="1" applyFont="1" applyFill="1" applyBorder="1" applyAlignment="1">
      <alignment horizontal="right" vertical="center"/>
    </xf>
    <xf numFmtId="176" fontId="47" fillId="0" borderId="12" xfId="0" applyNumberFormat="1" applyFont="1" applyFill="1" applyBorder="1" applyAlignment="1">
      <alignment/>
    </xf>
    <xf numFmtId="0" fontId="47" fillId="0" borderId="18" xfId="0" applyFont="1" applyFill="1" applyBorder="1" applyAlignment="1">
      <alignment vertical="center"/>
    </xf>
    <xf numFmtId="178" fontId="47" fillId="0" borderId="0" xfId="0" applyNumberFormat="1" applyFont="1" applyFill="1" applyBorder="1" applyAlignment="1">
      <alignment horizontal="right" vertical="center"/>
    </xf>
    <xf numFmtId="176" fontId="47" fillId="0" borderId="13" xfId="0" applyNumberFormat="1" applyFont="1" applyFill="1" applyBorder="1" applyAlignment="1">
      <alignment/>
    </xf>
    <xf numFmtId="178" fontId="47" fillId="0" borderId="13" xfId="0" applyNumberFormat="1" applyFont="1" applyFill="1" applyBorder="1" applyAlignment="1">
      <alignment horizontal="right" vertical="center"/>
    </xf>
    <xf numFmtId="0" fontId="47" fillId="0" borderId="13" xfId="0" applyFont="1" applyFill="1" applyBorder="1" applyAlignment="1">
      <alignment horizontal="left" vertical="center"/>
    </xf>
    <xf numFmtId="0" fontId="47" fillId="0" borderId="14" xfId="0" applyFont="1" applyFill="1" applyBorder="1" applyAlignment="1">
      <alignment horizontal="center" vertical="center"/>
    </xf>
    <xf numFmtId="176" fontId="47" fillId="0" borderId="14" xfId="0" applyNumberFormat="1" applyFont="1" applyFill="1" applyBorder="1" applyAlignment="1">
      <alignment horizontal="right" vertical="center"/>
    </xf>
    <xf numFmtId="178" fontId="47" fillId="0" borderId="14" xfId="0" applyNumberFormat="1" applyFont="1" applyFill="1" applyBorder="1" applyAlignment="1">
      <alignment horizontal="right" vertical="center"/>
    </xf>
    <xf numFmtId="176" fontId="47" fillId="0" borderId="14" xfId="0" applyNumberFormat="1" applyFont="1" applyFill="1" applyBorder="1" applyAlignment="1">
      <alignment/>
    </xf>
    <xf numFmtId="0" fontId="47" fillId="0" borderId="12" xfId="0" applyFont="1" applyFill="1" applyBorder="1" applyAlignment="1">
      <alignment horizontal="left" vertical="center"/>
    </xf>
    <xf numFmtId="178" fontId="47" fillId="0" borderId="12" xfId="0" applyNumberFormat="1" applyFont="1" applyFill="1" applyBorder="1" applyAlignment="1">
      <alignment horizontal="right" vertical="center"/>
    </xf>
    <xf numFmtId="0" fontId="47" fillId="0" borderId="18" xfId="0" applyFont="1" applyFill="1" applyBorder="1" applyAlignment="1">
      <alignment horizontal="left" vertical="center" indent="1"/>
    </xf>
    <xf numFmtId="178" fontId="47" fillId="0" borderId="18" xfId="0" applyNumberFormat="1" applyFont="1" applyFill="1" applyBorder="1" applyAlignment="1">
      <alignment horizontal="right" vertical="center"/>
    </xf>
    <xf numFmtId="0" fontId="47" fillId="0" borderId="18" xfId="0" applyFont="1" applyFill="1" applyBorder="1" applyAlignment="1">
      <alignment horizontal="left" vertical="center" wrapText="1" indent="1"/>
    </xf>
    <xf numFmtId="0" fontId="47" fillId="0" borderId="13" xfId="0" applyFont="1" applyFill="1" applyBorder="1" applyAlignment="1">
      <alignment horizontal="left" vertical="center" wrapText="1" indent="1"/>
    </xf>
    <xf numFmtId="0" fontId="47" fillId="0" borderId="20" xfId="0" applyFont="1" applyFill="1" applyBorder="1" applyAlignment="1">
      <alignment horizontal="center" vertical="center"/>
    </xf>
    <xf numFmtId="178" fontId="47" fillId="0" borderId="21" xfId="0" applyNumberFormat="1" applyFont="1" applyFill="1" applyBorder="1" applyAlignment="1">
      <alignment horizontal="right" vertical="center"/>
    </xf>
    <xf numFmtId="0" fontId="60" fillId="0" borderId="0" xfId="0" applyFont="1" applyFill="1" applyBorder="1" applyAlignment="1">
      <alignment vertical="center"/>
    </xf>
    <xf numFmtId="0" fontId="27" fillId="0" borderId="0" xfId="0" applyFont="1" applyFill="1" applyAlignment="1">
      <alignment/>
    </xf>
    <xf numFmtId="0" fontId="47" fillId="0" borderId="12" xfId="69" applyFont="1" applyFill="1" applyBorder="1" applyAlignment="1">
      <alignment horizontal="center" vertical="center"/>
      <protection/>
    </xf>
    <xf numFmtId="176" fontId="47" fillId="0" borderId="12" xfId="0" applyNumberFormat="1" applyFont="1" applyFill="1" applyBorder="1" applyAlignment="1">
      <alignment vertical="center"/>
    </xf>
    <xf numFmtId="176" fontId="47" fillId="0" borderId="17" xfId="69" applyNumberFormat="1" applyFont="1" applyFill="1" applyBorder="1" applyAlignment="1">
      <alignment horizontal="right" vertical="center" wrapText="1"/>
      <protection/>
    </xf>
    <xf numFmtId="176" fontId="47" fillId="0" borderId="12" xfId="69" applyNumberFormat="1" applyFont="1" applyFill="1" applyBorder="1" applyAlignment="1">
      <alignment horizontal="right" vertical="center"/>
      <protection/>
    </xf>
    <xf numFmtId="2" fontId="47" fillId="0" borderId="17" xfId="69" applyNumberFormat="1" applyFont="1" applyFill="1" applyBorder="1" applyAlignment="1">
      <alignment horizontal="center" vertical="center" wrapText="1"/>
      <protection/>
    </xf>
    <xf numFmtId="0" fontId="15" fillId="0" borderId="17" xfId="0" applyFont="1" applyFill="1" applyBorder="1" applyAlignment="1">
      <alignment/>
    </xf>
    <xf numFmtId="176" fontId="47" fillId="0" borderId="13" xfId="0" applyNumberFormat="1" applyFont="1" applyFill="1" applyBorder="1" applyAlignment="1">
      <alignment horizontal="left" vertical="center" wrapText="1" indent="1"/>
    </xf>
    <xf numFmtId="176" fontId="47" fillId="0" borderId="19" xfId="69" applyNumberFormat="1" applyFont="1" applyFill="1" applyBorder="1" applyAlignment="1">
      <alignment horizontal="right" vertical="center"/>
      <protection/>
    </xf>
    <xf numFmtId="176" fontId="47" fillId="0" borderId="18" xfId="69" applyNumberFormat="1" applyFont="1" applyFill="1" applyBorder="1" applyAlignment="1">
      <alignment horizontal="right" vertical="center"/>
      <protection/>
    </xf>
    <xf numFmtId="2" fontId="47" fillId="0" borderId="13" xfId="69" applyNumberFormat="1" applyFont="1" applyFill="1" applyBorder="1" applyAlignment="1">
      <alignment horizontal="center" vertical="center" wrapText="1"/>
      <protection/>
    </xf>
    <xf numFmtId="0" fontId="15" fillId="0" borderId="19" xfId="0" applyFont="1" applyFill="1" applyBorder="1" applyAlignment="1">
      <alignment/>
    </xf>
    <xf numFmtId="176" fontId="47" fillId="0" borderId="13" xfId="0" applyNumberFormat="1" applyFont="1" applyFill="1" applyBorder="1" applyAlignment="1">
      <alignment vertical="center"/>
    </xf>
    <xf numFmtId="176" fontId="47" fillId="0" borderId="14" xfId="0" applyNumberFormat="1" applyFont="1" applyFill="1" applyBorder="1" applyAlignment="1">
      <alignment horizontal="center" vertical="center"/>
    </xf>
    <xf numFmtId="2" fontId="47" fillId="0" borderId="14" xfId="69" applyNumberFormat="1" applyFont="1" applyFill="1" applyBorder="1" applyAlignment="1">
      <alignment horizontal="center" vertical="center" wrapText="1"/>
      <protection/>
    </xf>
    <xf numFmtId="0" fontId="15" fillId="0" borderId="21" xfId="0" applyFont="1" applyFill="1" applyBorder="1" applyAlignment="1">
      <alignment/>
    </xf>
    <xf numFmtId="2" fontId="47" fillId="0" borderId="12" xfId="69" applyNumberFormat="1" applyFont="1" applyFill="1" applyBorder="1" applyAlignment="1">
      <alignment horizontal="center" vertical="center" wrapText="1"/>
      <protection/>
    </xf>
    <xf numFmtId="0" fontId="15" fillId="0" borderId="12" xfId="0" applyFont="1" applyFill="1" applyBorder="1" applyAlignment="1">
      <alignment/>
    </xf>
    <xf numFmtId="176" fontId="47" fillId="0" borderId="0" xfId="0" applyNumberFormat="1" applyFont="1" applyFill="1" applyBorder="1" applyAlignment="1">
      <alignment horizontal="left" vertical="center" wrapText="1" indent="1"/>
    </xf>
    <xf numFmtId="2" fontId="47" fillId="0" borderId="19" xfId="69" applyNumberFormat="1" applyFont="1" applyFill="1" applyBorder="1" applyAlignment="1">
      <alignment horizontal="center" vertical="center" wrapText="1"/>
      <protection/>
    </xf>
    <xf numFmtId="0" fontId="15" fillId="0" borderId="13" xfId="0" applyFont="1" applyFill="1" applyBorder="1" applyAlignment="1">
      <alignment/>
    </xf>
    <xf numFmtId="176" fontId="47" fillId="0" borderId="18" xfId="0" applyNumberFormat="1" applyFont="1" applyFill="1" applyBorder="1" applyAlignment="1">
      <alignment horizontal="left" vertical="center" wrapText="1" indent="1"/>
    </xf>
    <xf numFmtId="176" fontId="47" fillId="0" borderId="21" xfId="69" applyNumberFormat="1" applyFont="1" applyFill="1" applyBorder="1" applyAlignment="1">
      <alignment horizontal="right" vertical="center"/>
      <protection/>
    </xf>
    <xf numFmtId="0" fontId="15" fillId="0" borderId="17" xfId="0" applyFont="1" applyFill="1" applyBorder="1" applyAlignment="1">
      <alignment/>
    </xf>
    <xf numFmtId="0" fontId="15" fillId="0" borderId="19" xfId="0" applyFont="1" applyFill="1" applyBorder="1" applyAlignment="1">
      <alignment/>
    </xf>
    <xf numFmtId="0" fontId="15" fillId="0" borderId="21" xfId="0" applyFont="1" applyFill="1" applyBorder="1" applyAlignment="1">
      <alignment/>
    </xf>
    <xf numFmtId="0" fontId="15" fillId="0" borderId="12" xfId="0" applyFont="1" applyFill="1" applyBorder="1" applyAlignment="1">
      <alignment/>
    </xf>
    <xf numFmtId="0" fontId="15" fillId="0" borderId="13" xfId="0" applyFont="1" applyFill="1" applyBorder="1" applyAlignment="1">
      <alignment/>
    </xf>
    <xf numFmtId="0" fontId="27" fillId="0" borderId="13" xfId="0" applyFont="1" applyFill="1" applyBorder="1" applyAlignment="1">
      <alignment/>
    </xf>
    <xf numFmtId="0" fontId="12" fillId="0" borderId="0" xfId="0" applyFont="1" applyFill="1" applyAlignment="1">
      <alignment horizontal="right"/>
    </xf>
    <xf numFmtId="176" fontId="47" fillId="0" borderId="12" xfId="0" applyNumberFormat="1" applyFont="1" applyFill="1" applyBorder="1" applyAlignment="1">
      <alignment/>
    </xf>
    <xf numFmtId="176" fontId="47" fillId="0" borderId="13" xfId="0" applyNumberFormat="1" applyFont="1" applyFill="1" applyBorder="1" applyAlignment="1">
      <alignment/>
    </xf>
    <xf numFmtId="176" fontId="47" fillId="0" borderId="14" xfId="0" applyNumberFormat="1" applyFont="1" applyFill="1" applyBorder="1" applyAlignment="1">
      <alignment/>
    </xf>
    <xf numFmtId="0" fontId="4" fillId="0" borderId="0" xfId="75" applyFont="1" applyFill="1" applyBorder="1" applyAlignment="1">
      <alignment horizontal="center" vertical="center" wrapText="1"/>
      <protection/>
    </xf>
    <xf numFmtId="176" fontId="4" fillId="0" borderId="0" xfId="75" applyNumberFormat="1" applyFont="1" applyFill="1" applyBorder="1" applyAlignment="1">
      <alignment horizontal="center" vertical="center"/>
      <protection/>
    </xf>
    <xf numFmtId="181" fontId="4" fillId="0" borderId="0" xfId="77" applyNumberFormat="1" applyFont="1" applyFill="1" applyBorder="1" applyAlignment="1">
      <alignment horizontal="center" vertical="center"/>
      <protection/>
    </xf>
    <xf numFmtId="177" fontId="12" fillId="0" borderId="10" xfId="77" applyNumberFormat="1" applyFont="1" applyFill="1" applyBorder="1" applyAlignment="1">
      <alignment horizontal="right" vertical="center"/>
      <protection/>
    </xf>
    <xf numFmtId="0" fontId="12" fillId="0" borderId="11" xfId="66" applyNumberFormat="1" applyFont="1" applyFill="1" applyBorder="1" applyAlignment="1" applyProtection="1">
      <alignment horizontal="center" vertical="center" wrapText="1" shrinkToFit="1"/>
      <protection locked="0"/>
    </xf>
    <xf numFmtId="0" fontId="12" fillId="0" borderId="11" xfId="0" applyFont="1" applyFill="1" applyBorder="1" applyAlignment="1" applyProtection="1">
      <alignment horizontal="center" vertical="center" wrapText="1"/>
      <protection locked="0"/>
    </xf>
    <xf numFmtId="0" fontId="12" fillId="0" borderId="11" xfId="0" applyNumberFormat="1" applyFont="1" applyFill="1" applyBorder="1" applyAlignment="1" applyProtection="1">
      <alignment horizontal="center" vertical="center" wrapText="1"/>
      <protection locked="0"/>
    </xf>
    <xf numFmtId="177" fontId="12" fillId="0" borderId="12" xfId="0" applyNumberFormat="1" applyFont="1" applyFill="1" applyBorder="1" applyAlignment="1" applyProtection="1">
      <alignment horizontal="center" vertical="center" wrapText="1"/>
      <protection locked="0"/>
    </xf>
    <xf numFmtId="0" fontId="2" fillId="0" borderId="11" xfId="74" applyFont="1" applyFill="1" applyBorder="1" applyAlignment="1">
      <alignment vertical="center" wrapText="1"/>
      <protection/>
    </xf>
    <xf numFmtId="176" fontId="2" fillId="0" borderId="11" xfId="93" applyNumberFormat="1" applyFont="1" applyFill="1" applyBorder="1" applyAlignment="1">
      <alignment horizontal="center" vertical="center"/>
    </xf>
    <xf numFmtId="0" fontId="2" fillId="0" borderId="11" xfId="74" applyFont="1" applyFill="1" applyBorder="1" applyAlignment="1">
      <alignment horizontal="left" vertical="center" wrapText="1"/>
      <protection/>
    </xf>
    <xf numFmtId="176" fontId="2" fillId="0" borderId="11" xfId="35" applyNumberFormat="1" applyFont="1" applyFill="1" applyBorder="1" applyAlignment="1">
      <alignment horizontal="center" vertical="center" wrapText="1"/>
    </xf>
    <xf numFmtId="0" fontId="12" fillId="0" borderId="11" xfId="74" applyFont="1" applyFill="1" applyBorder="1" applyAlignment="1">
      <alignment horizontal="center" vertical="center" wrapText="1"/>
      <protection/>
    </xf>
    <xf numFmtId="176" fontId="12" fillId="0" borderId="11" xfId="93" applyNumberFormat="1" applyFont="1" applyFill="1" applyBorder="1" applyAlignment="1">
      <alignment horizontal="center" vertical="center" wrapText="1"/>
    </xf>
    <xf numFmtId="0" fontId="12" fillId="0" borderId="11" xfId="77" applyFont="1" applyFill="1" applyBorder="1" applyAlignment="1">
      <alignment vertical="center" wrapText="1"/>
      <protection/>
    </xf>
    <xf numFmtId="176" fontId="12" fillId="0" borderId="11" xfId="77" applyNumberFormat="1" applyFont="1" applyFill="1" applyBorder="1" applyAlignment="1">
      <alignment horizontal="center" vertical="center" wrapText="1"/>
      <protection/>
    </xf>
    <xf numFmtId="0" fontId="2" fillId="0" borderId="11" xfId="77" applyFont="1" applyFill="1" applyBorder="1" applyAlignment="1">
      <alignment vertical="center" wrapText="1"/>
      <protection/>
    </xf>
    <xf numFmtId="176" fontId="2" fillId="0" borderId="11" xfId="77" applyNumberFormat="1" applyFont="1" applyFill="1" applyBorder="1" applyAlignment="1">
      <alignment horizontal="center" vertical="center" wrapText="1"/>
      <protection/>
    </xf>
    <xf numFmtId="181" fontId="2" fillId="0" borderId="11" xfId="77" applyNumberFormat="1" applyFont="1" applyFill="1" applyBorder="1" applyAlignment="1">
      <alignment horizontal="center" vertical="center" wrapText="1"/>
      <protection/>
    </xf>
    <xf numFmtId="0" fontId="12" fillId="0" borderId="11" xfId="77" applyFont="1" applyFill="1" applyBorder="1" applyAlignment="1">
      <alignment horizontal="center" vertical="center" wrapText="1"/>
      <protection/>
    </xf>
    <xf numFmtId="176" fontId="4" fillId="0" borderId="0" xfId="75" applyNumberFormat="1" applyFont="1" applyFill="1" applyBorder="1" applyAlignment="1">
      <alignment horizontal="center" vertical="center" wrapText="1"/>
      <protection/>
    </xf>
    <xf numFmtId="177" fontId="12" fillId="0" borderId="0" xfId="77" applyNumberFormat="1" applyFont="1" applyFill="1" applyBorder="1" applyAlignment="1">
      <alignment horizontal="right" vertical="center" wrapText="1"/>
      <protection/>
    </xf>
    <xf numFmtId="0" fontId="12" fillId="0" borderId="11" xfId="66" applyNumberFormat="1" applyFont="1" applyFill="1" applyBorder="1" applyAlignment="1" applyProtection="1">
      <alignment horizontal="center" vertical="center" shrinkToFit="1"/>
      <protection locked="0"/>
    </xf>
    <xf numFmtId="0" fontId="2" fillId="0" borderId="11" xfId="74" applyFont="1" applyFill="1" applyBorder="1" applyAlignment="1">
      <alignment vertical="center"/>
      <protection/>
    </xf>
    <xf numFmtId="176" fontId="82" fillId="0" borderId="11" xfId="93" applyNumberFormat="1" applyFont="1" applyFill="1" applyBorder="1" applyAlignment="1">
      <alignment horizontal="center" vertical="center"/>
    </xf>
    <xf numFmtId="0" fontId="2" fillId="0" borderId="11" xfId="15" applyFont="1" applyFill="1" applyBorder="1" applyAlignment="1" applyProtection="1">
      <alignment vertical="center" wrapText="1"/>
      <protection locked="0"/>
    </xf>
    <xf numFmtId="176" fontId="82" fillId="0" borderId="11" xfId="35" applyNumberFormat="1" applyFont="1" applyFill="1" applyBorder="1" applyAlignment="1">
      <alignment horizontal="center" vertical="center" wrapText="1"/>
    </xf>
    <xf numFmtId="0" fontId="12" fillId="0" borderId="11" xfId="74" applyFont="1" applyFill="1" applyBorder="1" applyAlignment="1">
      <alignment horizontal="center" vertical="center"/>
      <protection/>
    </xf>
    <xf numFmtId="176" fontId="80" fillId="0" borderId="11" xfId="93" applyNumberFormat="1" applyFont="1" applyFill="1" applyBorder="1" applyAlignment="1">
      <alignment horizontal="center" vertical="center" wrapText="1"/>
    </xf>
    <xf numFmtId="0" fontId="12" fillId="0" borderId="11" xfId="74" applyFont="1" applyFill="1" applyBorder="1" applyAlignment="1">
      <alignment horizontal="left" vertical="center"/>
      <protection/>
    </xf>
    <xf numFmtId="176" fontId="80" fillId="0" borderId="11" xfId="77" applyNumberFormat="1" applyFont="1" applyFill="1" applyBorder="1" applyAlignment="1">
      <alignment horizontal="center" vertical="center" wrapText="1"/>
      <protection/>
    </xf>
    <xf numFmtId="176" fontId="82" fillId="0" borderId="11" xfId="77" applyNumberFormat="1" applyFont="1" applyFill="1" applyBorder="1" applyAlignment="1">
      <alignment horizontal="center" vertical="center" wrapText="1"/>
      <protection/>
    </xf>
    <xf numFmtId="0" fontId="80" fillId="0" borderId="11" xfId="77" applyFont="1" applyFill="1" applyBorder="1" applyAlignment="1">
      <alignment horizontal="center" vertical="center" wrapText="1"/>
      <protection/>
    </xf>
    <xf numFmtId="178" fontId="2" fillId="0" borderId="11" xfId="0" applyNumberFormat="1" applyFont="1" applyFill="1" applyBorder="1" applyAlignment="1" applyProtection="1">
      <alignment horizontal="center" vertical="center" wrapText="1"/>
      <protection/>
    </xf>
    <xf numFmtId="0" fontId="81" fillId="0" borderId="11" xfId="77" applyFont="1" applyFill="1" applyBorder="1" applyAlignment="1">
      <alignment horizontal="left" vertical="center" wrapText="1"/>
      <protection/>
    </xf>
    <xf numFmtId="177" fontId="12" fillId="0" borderId="12" xfId="75" applyNumberFormat="1" applyFont="1" applyFill="1" applyBorder="1" applyAlignment="1" applyProtection="1">
      <alignment horizontal="center" vertical="center" wrapText="1"/>
      <protection locked="0"/>
    </xf>
    <xf numFmtId="178" fontId="2" fillId="0" borderId="11" xfId="15" applyNumberFormat="1" applyFont="1" applyFill="1" applyBorder="1" applyAlignment="1" applyProtection="1">
      <alignment horizontal="center" vertical="center" wrapText="1"/>
      <protection locked="0"/>
    </xf>
    <xf numFmtId="176" fontId="81" fillId="0" borderId="11" xfId="77" applyNumberFormat="1" applyFont="1" applyFill="1" applyBorder="1" applyAlignment="1">
      <alignment horizontal="left" vertical="center" wrapText="1"/>
      <protection/>
    </xf>
    <xf numFmtId="176" fontId="82" fillId="0" borderId="11" xfId="77" applyNumberFormat="1" applyFont="1" applyFill="1" applyBorder="1" applyAlignment="1">
      <alignment horizontal="left" vertical="center" wrapText="1"/>
      <protection/>
    </xf>
    <xf numFmtId="177" fontId="80" fillId="0" borderId="17" xfId="0" applyNumberFormat="1" applyFont="1" applyFill="1" applyBorder="1" applyAlignment="1" applyProtection="1">
      <alignment horizontal="center" vertical="center" wrapText="1"/>
      <protection locked="0"/>
    </xf>
    <xf numFmtId="178" fontId="82" fillId="0" borderId="11" xfId="35" applyNumberFormat="1" applyFont="1" applyFill="1" applyBorder="1" applyAlignment="1">
      <alignment horizontal="center" vertical="center" wrapText="1"/>
    </xf>
    <xf numFmtId="180" fontId="12" fillId="0" borderId="12" xfId="15" applyNumberFormat="1" applyFont="1" applyFill="1" applyBorder="1" applyAlignment="1">
      <alignment horizontal="center" vertical="center" wrapText="1"/>
      <protection/>
    </xf>
    <xf numFmtId="180" fontId="12" fillId="0" borderId="13" xfId="15" applyNumberFormat="1" applyFont="1" applyFill="1" applyBorder="1" applyAlignment="1">
      <alignment horizontal="center" vertical="center" wrapText="1"/>
      <protection/>
    </xf>
    <xf numFmtId="180" fontId="12" fillId="0" borderId="14" xfId="15" applyNumberFormat="1" applyFont="1" applyFill="1" applyBorder="1" applyAlignment="1">
      <alignment horizontal="center" vertical="center" wrapText="1"/>
      <protection/>
    </xf>
    <xf numFmtId="0" fontId="47" fillId="0" borderId="12" xfId="0" applyNumberFormat="1" applyFont="1" applyFill="1" applyBorder="1" applyAlignment="1" applyProtection="1">
      <alignment vertical="center" wrapText="1"/>
      <protection locked="0"/>
    </xf>
    <xf numFmtId="0" fontId="47" fillId="0" borderId="13" xfId="0" applyFont="1" applyFill="1" applyBorder="1" applyAlignment="1" applyProtection="1">
      <alignment horizontal="left" vertical="center" wrapText="1"/>
      <protection locked="0"/>
    </xf>
    <xf numFmtId="0" fontId="47" fillId="0" borderId="13" xfId="0" applyFont="1" applyFill="1" applyBorder="1" applyAlignment="1" applyProtection="1">
      <alignment vertical="center" wrapText="1"/>
      <protection locked="0"/>
    </xf>
    <xf numFmtId="3" fontId="47" fillId="0" borderId="14" xfId="0" applyNumberFormat="1" applyFont="1" applyFill="1" applyBorder="1" applyAlignment="1" applyProtection="1">
      <alignment horizontal="center" vertical="center" wrapText="1"/>
      <protection locked="0"/>
    </xf>
    <xf numFmtId="3" fontId="65" fillId="0" borderId="14" xfId="0" applyNumberFormat="1" applyFont="1" applyFill="1" applyBorder="1" applyAlignment="1" applyProtection="1">
      <alignment horizontal="center" vertical="center" shrinkToFit="1"/>
      <protection locked="0"/>
    </xf>
    <xf numFmtId="0" fontId="47" fillId="0" borderId="12" xfId="15" applyFont="1" applyFill="1" applyBorder="1" applyAlignment="1">
      <alignment vertical="center" wrapText="1"/>
      <protection/>
    </xf>
    <xf numFmtId="1" fontId="47" fillId="0" borderId="13" xfId="0" applyNumberFormat="1" applyFont="1" applyFill="1" applyBorder="1" applyAlignment="1" applyProtection="1">
      <alignment vertical="center" shrinkToFit="1"/>
      <protection locked="0"/>
    </xf>
    <xf numFmtId="1" fontId="47" fillId="0" borderId="13" xfId="0" applyNumberFormat="1" applyFont="1" applyFill="1" applyBorder="1" applyAlignment="1" applyProtection="1">
      <alignment vertical="center"/>
      <protection locked="0"/>
    </xf>
    <xf numFmtId="0" fontId="47" fillId="0" borderId="12" xfId="0" applyNumberFormat="1" applyFont="1" applyFill="1" applyBorder="1" applyAlignment="1" applyProtection="1">
      <alignment horizontal="left" vertical="center" wrapText="1" shrinkToFit="1"/>
      <protection locked="0"/>
    </xf>
    <xf numFmtId="180" fontId="47" fillId="0" borderId="12" xfId="15" applyNumberFormat="1" applyFont="1" applyFill="1" applyBorder="1" applyAlignment="1">
      <alignment horizontal="center" vertical="center" wrapText="1"/>
      <protection/>
    </xf>
    <xf numFmtId="180" fontId="15" fillId="0" borderId="13" xfId="15" applyNumberFormat="1" applyFont="1" applyFill="1" applyBorder="1" applyAlignment="1">
      <alignment horizontal="center" vertical="center" wrapText="1"/>
      <protection/>
    </xf>
    <xf numFmtId="180" fontId="47" fillId="0" borderId="13" xfId="15" applyNumberFormat="1" applyFont="1" applyFill="1" applyBorder="1" applyAlignment="1">
      <alignment horizontal="center" vertical="center" wrapText="1"/>
      <protection/>
    </xf>
    <xf numFmtId="0" fontId="47" fillId="0" borderId="14" xfId="0" applyNumberFormat="1" applyFont="1" applyFill="1" applyBorder="1" applyAlignment="1" applyProtection="1">
      <alignment horizontal="center" vertical="center" wrapText="1" shrinkToFit="1"/>
      <protection locked="0"/>
    </xf>
    <xf numFmtId="180" fontId="47" fillId="0" borderId="14" xfId="15" applyNumberFormat="1" applyFont="1" applyFill="1" applyBorder="1" applyAlignment="1">
      <alignment horizontal="center" vertical="center" wrapText="1"/>
      <protection/>
    </xf>
    <xf numFmtId="0" fontId="47" fillId="0" borderId="13" xfId="0" applyNumberFormat="1" applyFont="1" applyFill="1" applyBorder="1" applyAlignment="1" applyProtection="1">
      <alignment horizontal="left" vertical="center" wrapText="1" shrinkToFit="1"/>
      <protection locked="0"/>
    </xf>
    <xf numFmtId="0" fontId="87" fillId="0" borderId="0" xfId="0" applyFont="1" applyAlignment="1">
      <alignment horizontal="center" vertical="center"/>
    </xf>
    <xf numFmtId="0" fontId="89" fillId="0" borderId="0" xfId="0" applyFont="1" applyAlignment="1">
      <alignment horizontal="left" vertical="center"/>
    </xf>
    <xf numFmtId="0" fontId="5" fillId="0" borderId="13" xfId="0" applyFont="1" applyFill="1" applyBorder="1" applyAlignment="1" applyProtection="1">
      <alignment vertical="center" wrapText="1"/>
      <protection locked="0"/>
    </xf>
    <xf numFmtId="0" fontId="12" fillId="0" borderId="11" xfId="57" applyFont="1" applyBorder="1" applyAlignment="1">
      <alignment horizontal="center" vertical="center"/>
      <protection/>
    </xf>
    <xf numFmtId="0" fontId="12" fillId="0" borderId="11" xfId="57" applyFont="1" applyBorder="1" applyAlignment="1">
      <alignment vertical="center"/>
      <protection/>
    </xf>
    <xf numFmtId="0" fontId="12" fillId="0" borderId="11" xfId="57" applyFont="1" applyFill="1" applyBorder="1" applyAlignment="1">
      <alignment vertical="center"/>
      <protection/>
    </xf>
    <xf numFmtId="0" fontId="2" fillId="0" borderId="11" xfId="57" applyFill="1" applyBorder="1" applyAlignment="1">
      <alignment vertical="center"/>
      <protection/>
    </xf>
    <xf numFmtId="0" fontId="2" fillId="0" borderId="0" xfId="44" applyFill="1">
      <alignment/>
      <protection/>
    </xf>
    <xf numFmtId="0" fontId="5" fillId="0" borderId="18" xfId="0" applyFont="1" applyFill="1" applyBorder="1" applyAlignment="1">
      <alignment horizontal="left" vertical="center"/>
    </xf>
    <xf numFmtId="176" fontId="5" fillId="0" borderId="0" xfId="0" applyNumberFormat="1" applyFont="1" applyFill="1" applyBorder="1" applyAlignment="1">
      <alignment horizontal="left" vertical="center" wrapText="1" indent="1"/>
    </xf>
    <xf numFmtId="176" fontId="5" fillId="0" borderId="18" xfId="0" applyNumberFormat="1" applyFont="1" applyFill="1" applyBorder="1" applyAlignment="1">
      <alignment horizontal="left" vertical="center" wrapText="1" indent="1"/>
    </xf>
    <xf numFmtId="0" fontId="2" fillId="0" borderId="11" xfId="57" applyFont="1" applyBorder="1" applyAlignment="1">
      <alignment vertical="center"/>
      <protection/>
    </xf>
    <xf numFmtId="0" fontId="67" fillId="0" borderId="11" xfId="72" applyNumberFormat="1" applyFont="1" applyFill="1" applyBorder="1" applyAlignment="1" applyProtection="1">
      <alignment horizontal="right" vertical="center"/>
      <protection/>
    </xf>
    <xf numFmtId="178" fontId="47" fillId="0" borderId="13" xfId="0" applyNumberFormat="1" applyFont="1" applyFill="1" applyBorder="1" applyAlignment="1" applyProtection="1">
      <alignment horizontal="right" vertical="center"/>
      <protection/>
    </xf>
    <xf numFmtId="176" fontId="47" fillId="0" borderId="14" xfId="0" applyNumberFormat="1" applyFont="1" applyFill="1" applyBorder="1" applyAlignment="1" applyProtection="1">
      <alignment horizontal="right" vertical="center"/>
      <protection/>
    </xf>
    <xf numFmtId="178" fontId="47" fillId="0" borderId="14" xfId="0" applyNumberFormat="1" applyFont="1" applyFill="1" applyBorder="1" applyAlignment="1" applyProtection="1">
      <alignment horizontal="right" vertical="center"/>
      <protection/>
    </xf>
    <xf numFmtId="177" fontId="12" fillId="0" borderId="17" xfId="15" applyNumberFormat="1" applyFont="1" applyFill="1" applyBorder="1" applyAlignment="1">
      <alignment horizontal="center" vertical="center" wrapText="1"/>
      <protection/>
    </xf>
    <xf numFmtId="177" fontId="12" fillId="0" borderId="19" xfId="15" applyNumberFormat="1" applyFont="1" applyFill="1" applyBorder="1" applyAlignment="1">
      <alignment horizontal="center" vertical="center" wrapText="1"/>
      <protection/>
    </xf>
    <xf numFmtId="177" fontId="12" fillId="0" borderId="21" xfId="15" applyNumberFormat="1" applyFont="1" applyFill="1" applyBorder="1" applyAlignment="1">
      <alignment horizontal="center" vertical="center" wrapText="1"/>
      <protection/>
    </xf>
    <xf numFmtId="0" fontId="90" fillId="0" borderId="11" xfId="43" applyFont="1" applyFill="1" applyBorder="1" applyAlignment="1">
      <alignment horizontal="center" vertical="center" wrapText="1"/>
      <protection/>
    </xf>
    <xf numFmtId="186" fontId="88" fillId="0" borderId="11" xfId="91" applyNumberFormat="1" applyFont="1" applyFill="1" applyBorder="1" applyAlignment="1">
      <alignment vertical="center"/>
    </xf>
    <xf numFmtId="186" fontId="76" fillId="0" borderId="11" xfId="91" applyNumberFormat="1" applyFont="1" applyFill="1" applyBorder="1" applyAlignment="1" applyProtection="1">
      <alignment horizontal="right" vertical="center"/>
      <protection locked="0"/>
    </xf>
    <xf numFmtId="186" fontId="77" fillId="0" borderId="11" xfId="91" applyNumberFormat="1" applyFont="1" applyFill="1" applyBorder="1" applyAlignment="1" applyProtection="1">
      <alignment horizontal="right" vertical="center"/>
      <protection locked="0"/>
    </xf>
    <xf numFmtId="186" fontId="77" fillId="0" borderId="11" xfId="91" applyNumberFormat="1" applyFont="1" applyFill="1" applyBorder="1" applyAlignment="1" applyProtection="1">
      <alignment horizontal="right" vertical="center"/>
      <protection/>
    </xf>
    <xf numFmtId="0" fontId="18"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0" fillId="0" borderId="0" xfId="0" applyFill="1" applyAlignment="1">
      <alignment/>
    </xf>
    <xf numFmtId="0" fontId="91" fillId="0" borderId="0" xfId="56" applyFont="1" applyFill="1" applyAlignment="1">
      <alignment vertical="center"/>
      <protection/>
    </xf>
    <xf numFmtId="0" fontId="8" fillId="0" borderId="0" xfId="57" applyFont="1">
      <alignment/>
      <protection/>
    </xf>
    <xf numFmtId="0" fontId="6" fillId="0" borderId="0" xfId="73" applyFont="1" applyFill="1" applyBorder="1" applyAlignment="1">
      <alignment horizontal="left" vertical="center"/>
      <protection/>
    </xf>
    <xf numFmtId="0" fontId="80" fillId="0" borderId="0" xfId="66" applyFont="1" applyFill="1" applyBorder="1" applyAlignment="1" applyProtection="1">
      <alignment horizontal="left" vertical="center"/>
      <protection locked="0"/>
    </xf>
    <xf numFmtId="0" fontId="80" fillId="0" borderId="0" xfId="66" applyFont="1" applyFill="1" applyBorder="1" applyAlignment="1" applyProtection="1">
      <alignment horizontal="left" vertical="center" shrinkToFit="1"/>
      <protection locked="0"/>
    </xf>
    <xf numFmtId="0" fontId="80" fillId="0" borderId="0" xfId="0" applyFont="1" applyFill="1" applyBorder="1" applyAlignment="1" applyProtection="1">
      <alignment horizontal="left" vertical="center"/>
      <protection locked="0"/>
    </xf>
    <xf numFmtId="0" fontId="12" fillId="0" borderId="0" xfId="0" applyNumberFormat="1" applyFont="1" applyFill="1" applyAlignment="1" applyProtection="1">
      <alignment vertical="center"/>
      <protection locked="0"/>
    </xf>
    <xf numFmtId="0" fontId="12" fillId="0" borderId="0" xfId="0" applyNumberFormat="1" applyFont="1" applyFill="1" applyAlignment="1" applyProtection="1">
      <alignment horizontal="left" vertical="center"/>
      <protection locked="0"/>
    </xf>
    <xf numFmtId="0" fontId="77" fillId="24" borderId="0" xfId="74" applyFont="1" applyFill="1" applyBorder="1" applyAlignment="1">
      <alignment horizontal="left" vertical="center"/>
      <protection/>
    </xf>
    <xf numFmtId="0" fontId="80" fillId="0" borderId="0" xfId="74" applyFont="1" applyFill="1" applyBorder="1" applyAlignment="1">
      <alignment horizontal="left" vertical="center" wrapText="1"/>
      <protection/>
    </xf>
    <xf numFmtId="0" fontId="77" fillId="24" borderId="0" xfId="78" applyFont="1" applyFill="1" applyBorder="1" applyAlignment="1">
      <alignment horizontal="left" vertical="center"/>
      <protection/>
    </xf>
    <xf numFmtId="0" fontId="80" fillId="0" borderId="0" xfId="74" applyFont="1" applyFill="1" applyBorder="1" applyAlignment="1">
      <alignment horizontal="left" vertical="center"/>
      <protection/>
    </xf>
    <xf numFmtId="0" fontId="6" fillId="0" borderId="0" xfId="42" applyFont="1" applyFill="1" applyBorder="1" applyAlignment="1">
      <alignment horizontal="left" vertical="center"/>
      <protection/>
    </xf>
    <xf numFmtId="0" fontId="6" fillId="0" borderId="0" xfId="42" applyFont="1" applyFill="1" applyAlignment="1">
      <alignment horizontal="left" vertical="center"/>
      <protection/>
    </xf>
    <xf numFmtId="0" fontId="6" fillId="24" borderId="0" xfId="42" applyFont="1" applyFill="1" applyBorder="1" applyAlignment="1">
      <alignment horizontal="left" vertical="center"/>
      <protection/>
    </xf>
    <xf numFmtId="0" fontId="6" fillId="0" borderId="0" xfId="50" applyFont="1" applyFill="1" applyBorder="1" applyAlignment="1">
      <alignment horizontal="left" vertical="center"/>
      <protection/>
    </xf>
    <xf numFmtId="0" fontId="4" fillId="24" borderId="0" xfId="74" applyFont="1" applyFill="1" applyAlignment="1">
      <alignment horizontal="right" vertical="center"/>
      <protection/>
    </xf>
    <xf numFmtId="176" fontId="4" fillId="24" borderId="0" xfId="74" applyNumberFormat="1" applyFont="1" applyFill="1" applyAlignment="1">
      <alignment horizontal="right" vertical="center"/>
      <protection/>
    </xf>
    <xf numFmtId="0" fontId="7" fillId="24" borderId="23" xfId="49" applyFont="1" applyFill="1" applyBorder="1" applyAlignment="1">
      <alignment horizontal="center" vertical="center" wrapText="1"/>
      <protection/>
    </xf>
    <xf numFmtId="0" fontId="7" fillId="24" borderId="11" xfId="49" applyFont="1" applyFill="1" applyBorder="1" applyAlignment="1">
      <alignment horizontal="center" vertical="center" wrapText="1"/>
      <protection/>
    </xf>
    <xf numFmtId="0" fontId="2" fillId="0" borderId="11" xfId="0" applyFont="1" applyBorder="1" applyAlignment="1">
      <alignment horizontal="center" vertical="center"/>
    </xf>
    <xf numFmtId="0" fontId="92" fillId="24" borderId="11" xfId="51" applyFont="1" applyFill="1" applyBorder="1" applyAlignment="1" applyProtection="1">
      <alignment horizontal="center" vertical="center" wrapText="1"/>
      <protection locked="0"/>
    </xf>
    <xf numFmtId="176" fontId="93" fillId="24" borderId="11" xfId="49" applyNumberFormat="1" applyFont="1" applyFill="1" applyBorder="1" applyAlignment="1">
      <alignment horizontal="center" vertical="center" wrapText="1"/>
      <protection/>
    </xf>
    <xf numFmtId="0" fontId="94" fillId="24" borderId="11" xfId="51" applyFont="1" applyFill="1" applyBorder="1" applyAlignment="1" applyProtection="1">
      <alignment horizontal="center" vertical="center" wrapText="1"/>
      <protection locked="0"/>
    </xf>
    <xf numFmtId="176" fontId="95" fillId="24" borderId="11" xfId="49" applyNumberFormat="1" applyFont="1" applyFill="1" applyBorder="1" applyAlignment="1">
      <alignment horizontal="center" vertical="center" wrapText="1"/>
      <protection/>
    </xf>
    <xf numFmtId="0" fontId="2" fillId="0" borderId="11" xfId="57" applyFont="1" applyBorder="1" applyAlignment="1">
      <alignment horizontal="center" vertical="center"/>
      <protection/>
    </xf>
    <xf numFmtId="0" fontId="2" fillId="0" borderId="0" xfId="0" applyFont="1" applyFill="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3" fillId="0" borderId="0" xfId="0" applyFont="1" applyAlignment="1">
      <alignment horizontal="center" vertical="center"/>
    </xf>
    <xf numFmtId="0" fontId="22" fillId="0" borderId="0" xfId="0" applyFont="1" applyAlignment="1">
      <alignment horizontal="center" vertical="center"/>
    </xf>
    <xf numFmtId="0" fontId="6" fillId="0" borderId="0" xfId="15" applyFont="1" applyFill="1" applyAlignment="1">
      <alignment horizontal="left" vertical="center" wrapText="1"/>
      <protection/>
    </xf>
    <xf numFmtId="3" fontId="11" fillId="0" borderId="0" xfId="0" applyNumberFormat="1" applyFont="1" applyFill="1" applyAlignment="1">
      <alignment horizontal="center" vertical="center" wrapText="1"/>
    </xf>
    <xf numFmtId="0" fontId="12" fillId="0" borderId="10" xfId="0" applyFont="1" applyFill="1" applyBorder="1" applyAlignment="1">
      <alignment horizontal="right" vertical="center" wrapText="1"/>
    </xf>
    <xf numFmtId="0" fontId="19" fillId="0" borderId="10" xfId="0" applyFont="1" applyFill="1" applyBorder="1" applyAlignment="1">
      <alignment horizontal="right" vertical="center" wrapText="1"/>
    </xf>
    <xf numFmtId="0" fontId="0" fillId="0" borderId="22" xfId="0" applyFill="1" applyBorder="1" applyAlignment="1">
      <alignment wrapText="1"/>
    </xf>
    <xf numFmtId="0" fontId="0" fillId="0" borderId="0" xfId="0" applyFill="1" applyBorder="1" applyAlignment="1">
      <alignment wrapText="1"/>
    </xf>
    <xf numFmtId="3" fontId="11" fillId="0" borderId="0" xfId="0" applyNumberFormat="1" applyFont="1" applyFill="1" applyBorder="1" applyAlignment="1" applyProtection="1">
      <alignment horizontal="center" vertical="center" wrapText="1"/>
      <protection locked="0"/>
    </xf>
    <xf numFmtId="0" fontId="12" fillId="0" borderId="10" xfId="15" applyFont="1" applyFill="1" applyBorder="1" applyAlignment="1">
      <alignment horizontal="right" vertical="center" wrapText="1"/>
      <protection/>
    </xf>
    <xf numFmtId="0" fontId="53" fillId="0" borderId="0" xfId="0" applyFont="1" applyFill="1" applyBorder="1" applyAlignment="1">
      <alignment horizontal="center" vertical="center"/>
    </xf>
    <xf numFmtId="0" fontId="86" fillId="0" borderId="12" xfId="62" applyFont="1" applyBorder="1" applyAlignment="1">
      <alignment horizontal="center" vertical="center" wrapText="1"/>
      <protection/>
    </xf>
    <xf numFmtId="0" fontId="86" fillId="0" borderId="14" xfId="62" applyFont="1" applyBorder="1" applyAlignment="1">
      <alignment horizontal="center" vertical="center" wrapText="1"/>
      <protection/>
    </xf>
    <xf numFmtId="0" fontId="96" fillId="0" borderId="0" xfId="56" applyFont="1" applyFill="1" applyAlignment="1">
      <alignment horizontal="center" vertical="center"/>
      <protection/>
    </xf>
    <xf numFmtId="0" fontId="2" fillId="0" borderId="0" xfId="0" applyFont="1" applyAlignment="1">
      <alignment horizontal="left" vertical="top" wrapText="1"/>
    </xf>
    <xf numFmtId="0" fontId="57" fillId="0" borderId="0" xfId="57" applyFont="1" applyAlignment="1">
      <alignment horizontal="center"/>
      <protection/>
    </xf>
    <xf numFmtId="0" fontId="2" fillId="0" borderId="10" xfId="57" applyBorder="1" applyAlignment="1">
      <alignment horizontal="center"/>
      <protection/>
    </xf>
    <xf numFmtId="0" fontId="58" fillId="0" borderId="22" xfId="0" applyFont="1" applyBorder="1" applyAlignment="1">
      <alignment horizontal="center" vertical="center"/>
    </xf>
    <xf numFmtId="0" fontId="61" fillId="0" borderId="0" xfId="0" applyFont="1" applyFill="1" applyAlignment="1">
      <alignment horizontal="center" vertical="center"/>
    </xf>
    <xf numFmtId="0" fontId="4" fillId="0" borderId="22" xfId="0" applyFont="1" applyFill="1" applyBorder="1" applyAlignment="1" applyProtection="1">
      <alignment horizontal="left" vertical="center" wrapText="1"/>
      <protection locked="0"/>
    </xf>
    <xf numFmtId="0" fontId="68" fillId="0" borderId="22" xfId="0" applyFont="1" applyBorder="1" applyAlignment="1">
      <alignment horizontal="left" vertical="top" wrapText="1"/>
    </xf>
    <xf numFmtId="3" fontId="11" fillId="0" borderId="0" xfId="75" applyNumberFormat="1" applyFont="1" applyFill="1" applyBorder="1" applyAlignment="1" applyProtection="1">
      <alignment horizontal="center" vertical="center" wrapText="1"/>
      <protection locked="0"/>
    </xf>
    <xf numFmtId="0" fontId="11" fillId="0" borderId="0" xfId="0" applyNumberFormat="1" applyFont="1" applyFill="1" applyAlignment="1" applyProtection="1">
      <alignment horizontal="center" vertical="center"/>
      <protection locked="0"/>
    </xf>
    <xf numFmtId="0" fontId="14" fillId="24" borderId="11" xfId="49" applyFont="1" applyFill="1" applyBorder="1" applyAlignment="1">
      <alignment horizontal="center" vertical="center" wrapText="1"/>
      <protection/>
    </xf>
    <xf numFmtId="0" fontId="7" fillId="24" borderId="11" xfId="68" applyFont="1" applyFill="1" applyBorder="1" applyAlignment="1" applyProtection="1">
      <alignment horizontal="center" vertical="center" wrapText="1" shrinkToFit="1"/>
      <protection locked="0"/>
    </xf>
    <xf numFmtId="176" fontId="10" fillId="24" borderId="11" xfId="74" applyNumberFormat="1" applyFont="1" applyFill="1" applyBorder="1" applyAlignment="1">
      <alignment horizontal="center" vertical="center"/>
      <protection/>
    </xf>
    <xf numFmtId="0" fontId="2" fillId="0" borderId="22" xfId="0" applyFont="1" applyBorder="1" applyAlignment="1">
      <alignment horizontal="left" vertical="center" wrapText="1"/>
    </xf>
    <xf numFmtId="0" fontId="0" fillId="0" borderId="22" xfId="0" applyBorder="1" applyAlignment="1">
      <alignment horizontal="left" vertical="center" wrapText="1"/>
    </xf>
    <xf numFmtId="0" fontId="3" fillId="24" borderId="0" xfId="74" applyFont="1" applyFill="1" applyAlignment="1">
      <alignment horizontal="center" vertical="center" wrapText="1" shrinkToFit="1"/>
      <protection/>
    </xf>
    <xf numFmtId="0" fontId="3" fillId="24" borderId="0" xfId="74" applyFont="1" applyFill="1" applyAlignment="1">
      <alignment horizontal="center" vertical="center" shrinkToFit="1"/>
      <protection/>
    </xf>
    <xf numFmtId="0" fontId="12" fillId="0" borderId="0" xfId="0" applyFont="1" applyFill="1" applyAlignment="1" applyProtection="1">
      <alignment horizontal="right" vertical="center"/>
      <protection locked="0"/>
    </xf>
    <xf numFmtId="3" fontId="11" fillId="0" borderId="0" xfId="80" applyNumberFormat="1" applyFont="1" applyFill="1" applyBorder="1" applyAlignment="1" applyProtection="1">
      <alignment horizontal="center" vertical="center" wrapText="1"/>
      <protection locked="0"/>
    </xf>
    <xf numFmtId="0" fontId="3" fillId="24" borderId="0" xfId="67" applyFont="1" applyFill="1" applyBorder="1" applyAlignment="1" applyProtection="1">
      <alignment horizontal="center" vertical="center" shrinkToFit="1"/>
      <protection locked="0"/>
    </xf>
    <xf numFmtId="0" fontId="3" fillId="24" borderId="0" xfId="67" applyFont="1" applyFill="1" applyBorder="1" applyAlignment="1" applyProtection="1">
      <alignment horizontal="center" vertical="center" shrinkToFit="1"/>
      <protection locked="0"/>
    </xf>
    <xf numFmtId="0" fontId="11" fillId="0" borderId="0" xfId="66" applyFont="1" applyFill="1" applyBorder="1" applyAlignment="1" applyProtection="1">
      <alignment horizontal="center" vertical="center"/>
      <protection locked="0"/>
    </xf>
    <xf numFmtId="0" fontId="3" fillId="0" borderId="0" xfId="79" applyNumberFormat="1" applyFont="1" applyFill="1" applyBorder="1" applyAlignment="1">
      <alignment horizontal="center" vertical="center" wrapText="1"/>
      <protection/>
    </xf>
    <xf numFmtId="0" fontId="6" fillId="0" borderId="0" xfId="42" applyFont="1" applyFill="1" applyBorder="1" applyAlignment="1">
      <alignment horizontal="left" vertical="center" wrapText="1"/>
      <protection/>
    </xf>
    <xf numFmtId="178" fontId="7" fillId="0" borderId="15" xfId="42" applyNumberFormat="1" applyFont="1" applyFill="1" applyBorder="1" applyAlignment="1">
      <alignment horizontal="center" vertical="center" wrapText="1"/>
      <protection/>
    </xf>
    <xf numFmtId="178" fontId="7" fillId="0" borderId="24" xfId="42" applyNumberFormat="1" applyFont="1" applyFill="1" applyBorder="1" applyAlignment="1">
      <alignment horizontal="center" vertical="center" wrapText="1"/>
      <protection/>
    </xf>
    <xf numFmtId="178" fontId="7" fillId="0" borderId="23" xfId="42" applyNumberFormat="1" applyFont="1" applyFill="1" applyBorder="1" applyAlignment="1">
      <alignment horizontal="center" vertical="center" wrapText="1"/>
      <protection/>
    </xf>
    <xf numFmtId="178" fontId="7" fillId="0" borderId="11" xfId="42" applyNumberFormat="1" applyFont="1" applyFill="1" applyBorder="1" applyAlignment="1">
      <alignment horizontal="center" vertical="center" wrapText="1"/>
      <protection/>
    </xf>
    <xf numFmtId="0" fontId="7" fillId="0" borderId="11" xfId="42" applyFont="1" applyFill="1" applyBorder="1" applyAlignment="1">
      <alignment horizontal="center" vertical="center" wrapText="1"/>
      <protection/>
    </xf>
    <xf numFmtId="0" fontId="3" fillId="0" borderId="0" xfId="79" applyNumberFormat="1" applyFont="1" applyFill="1" applyBorder="1" applyAlignment="1">
      <alignment horizontal="center" vertical="center"/>
      <protection/>
    </xf>
    <xf numFmtId="0" fontId="3" fillId="0" borderId="0" xfId="50" applyFont="1" applyFill="1" applyBorder="1" applyAlignment="1">
      <alignment horizontal="center" vertical="center" wrapText="1"/>
      <protection/>
    </xf>
    <xf numFmtId="0" fontId="6" fillId="0" borderId="0" xfId="42" applyFont="1" applyFill="1" applyBorder="1" applyAlignment="1">
      <alignment vertical="center" wrapText="1"/>
      <protection/>
    </xf>
    <xf numFmtId="0" fontId="77" fillId="0" borderId="0" xfId="42" applyFont="1" applyFill="1" applyBorder="1" applyAlignment="1">
      <alignment vertical="center" wrapText="1"/>
      <protection/>
    </xf>
    <xf numFmtId="0" fontId="3" fillId="0" borderId="0" xfId="73" applyFont="1" applyFill="1" applyBorder="1" applyAlignment="1">
      <alignment horizontal="center" vertical="center" shrinkToFit="1"/>
      <protection/>
    </xf>
    <xf numFmtId="176" fontId="3" fillId="0" borderId="0" xfId="73" applyNumberFormat="1" applyFont="1" applyFill="1" applyBorder="1" applyAlignment="1">
      <alignment horizontal="center" vertical="center" shrinkToFit="1"/>
      <protection/>
    </xf>
    <xf numFmtId="0" fontId="4" fillId="0" borderId="0" xfId="73" applyFont="1" applyFill="1" applyBorder="1" applyAlignment="1">
      <alignment horizontal="right" vertical="center"/>
      <protection/>
    </xf>
    <xf numFmtId="176" fontId="4" fillId="0" borderId="0" xfId="73" applyNumberFormat="1" applyFont="1" applyFill="1" applyBorder="1" applyAlignment="1">
      <alignment horizontal="right" vertical="center"/>
      <protection/>
    </xf>
    <xf numFmtId="0" fontId="8" fillId="0" borderId="12" xfId="0" applyFont="1" applyFill="1" applyBorder="1" applyAlignment="1">
      <alignment horizontal="center" vertical="center"/>
    </xf>
    <xf numFmtId="176" fontId="8" fillId="0" borderId="12" xfId="43" applyNumberFormat="1" applyFont="1" applyFill="1" applyBorder="1" applyAlignment="1">
      <alignment horizontal="center" vertical="center"/>
      <protection/>
    </xf>
    <xf numFmtId="0" fontId="6" fillId="0" borderId="13" xfId="0" applyFont="1" applyFill="1" applyBorder="1" applyAlignment="1">
      <alignment vertical="center"/>
    </xf>
    <xf numFmtId="176" fontId="6" fillId="0" borderId="13" xfId="43" applyNumberFormat="1" applyFont="1" applyFill="1" applyBorder="1" applyAlignment="1">
      <alignment horizontal="center" vertical="center"/>
      <protection/>
    </xf>
    <xf numFmtId="0" fontId="58" fillId="0" borderId="22" xfId="0" applyFont="1" applyBorder="1" applyAlignment="1">
      <alignment horizontal="center" vertical="center"/>
    </xf>
    <xf numFmtId="0" fontId="2" fillId="0" borderId="0" xfId="0" applyFont="1" applyAlignment="1">
      <alignment horizontal="center" vertical="top" wrapText="1"/>
    </xf>
  </cellXfs>
  <cellStyles count="92">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百分比 2 2" xfId="35"/>
    <cellStyle name="标题" xfId="36"/>
    <cellStyle name="标题 1" xfId="37"/>
    <cellStyle name="标题 2" xfId="38"/>
    <cellStyle name="标题 3" xfId="39"/>
    <cellStyle name="标题 4" xfId="40"/>
    <cellStyle name="差" xfId="41"/>
    <cellStyle name="常规 10 2 3" xfId="42"/>
    <cellStyle name="常规 10 3" xfId="43"/>
    <cellStyle name="常规 100" xfId="44"/>
    <cellStyle name="常规 104" xfId="45"/>
    <cellStyle name="常规 104 2" xfId="46"/>
    <cellStyle name="常规 104 2 2" xfId="47"/>
    <cellStyle name="常规 104 3" xfId="48"/>
    <cellStyle name="常规 104 3 2" xfId="49"/>
    <cellStyle name="常规 107" xfId="50"/>
    <cellStyle name="常规 107 2" xfId="51"/>
    <cellStyle name="常规 11 3 2" xfId="52"/>
    <cellStyle name="常规 112 2 2" xfId="53"/>
    <cellStyle name="常规 112 3 2" xfId="54"/>
    <cellStyle name="常规 12" xfId="55"/>
    <cellStyle name="常规 145" xfId="56"/>
    <cellStyle name="常规 147" xfId="57"/>
    <cellStyle name="常规 2" xfId="58"/>
    <cellStyle name="常规 2 2" xfId="59"/>
    <cellStyle name="常规 2 2 93" xfId="60"/>
    <cellStyle name="常规 3" xfId="61"/>
    <cellStyle name="常规 4" xfId="62"/>
    <cellStyle name="常规 5" xfId="63"/>
    <cellStyle name="常规 6" xfId="64"/>
    <cellStyle name="常规 6 2" xfId="65"/>
    <cellStyle name="常规_11月小本" xfId="66"/>
    <cellStyle name="常规_11月小本 2 2" xfId="67"/>
    <cellStyle name="常规_11月小本 3" xfId="68"/>
    <cellStyle name="常规_2002年地方预算表市级" xfId="69"/>
    <cellStyle name="常规_2009年初两会支出调整后（国库处）" xfId="70"/>
    <cellStyle name="常规_2009年初两会支出调整后（国库处） 2" xfId="71"/>
    <cellStyle name="常规_2010年乡镇年终体制结算" xfId="72"/>
    <cellStyle name="常规_2012年国有资本经营预算报表（只含山东省本级报省人代会审议2）" xfId="73"/>
    <cellStyle name="常规_2012年国有资本经营预算报表（只含山东省本级报省人代会审议2） 2" xfId="74"/>
    <cellStyle name="常规_2015年国资预算表（报预算处2）" xfId="75"/>
    <cellStyle name="常规_norma1" xfId="76"/>
    <cellStyle name="常规_表262014年山东省社会保险基金预算收支草案表（1月3日）" xfId="77"/>
    <cellStyle name="常规_表262014年山东省社会保险基金预算收支草案表（1月3日） 2" xfId="78"/>
    <cellStyle name="常规_各市及省级预算外年终数据(2008年1月1日) 2" xfId="79"/>
    <cellStyle name="常规_社保处（2015年社会保险基金预算）(2)" xfId="80"/>
    <cellStyle name="Hyperlink" xfId="81"/>
    <cellStyle name="好" xfId="82"/>
    <cellStyle name="汇总" xfId="83"/>
    <cellStyle name="Currency" xfId="84"/>
    <cellStyle name="Currency [0]" xfId="85"/>
    <cellStyle name="计算" xfId="86"/>
    <cellStyle name="检查单元格" xfId="87"/>
    <cellStyle name="解释性文本" xfId="88"/>
    <cellStyle name="警告文本" xfId="89"/>
    <cellStyle name="链接单元格" xfId="90"/>
    <cellStyle name="Comma" xfId="91"/>
    <cellStyle name="Comma [0]" xfId="92"/>
    <cellStyle name="千位分隔[0] 2 2" xfId="93"/>
    <cellStyle name="强调文字颜色 1" xfId="94"/>
    <cellStyle name="强调文字颜色 2" xfId="95"/>
    <cellStyle name="强调文字颜色 3" xfId="96"/>
    <cellStyle name="强调文字颜色 4" xfId="97"/>
    <cellStyle name="强调文字颜色 5" xfId="98"/>
    <cellStyle name="强调文字颜色 6" xfId="99"/>
    <cellStyle name="适中" xfId="100"/>
    <cellStyle name="输出" xfId="101"/>
    <cellStyle name="输入" xfId="102"/>
    <cellStyle name="样式 1" xfId="103"/>
    <cellStyle name="Followed Hyperlink" xfId="104"/>
    <cellStyle name="注释"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66;&#30452;&#25353;&#21151;&#33021;&#31185;&#30446;&#21040;&#39033;&#32423;&#20998;&#31867;2.2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538;&#21153;&#22788;&#27169;&#26495;\&#24066;&#30452;&#25353;&#21151;&#33021;&#31185;&#30446;&#21040;&#39033;&#32423;&#20998;&#31867;2.21&#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G1">
      <selection activeCell="F1" sqref="A1:F16384"/>
    </sheetView>
  </sheetViews>
  <sheetFormatPr defaultColWidth="10.28125" defaultRowHeight="12.75"/>
  <cols>
    <col min="1" max="1" width="22.00390625" style="208" hidden="1" customWidth="1"/>
    <col min="2" max="2" width="7.57421875" style="209" customWidth="1"/>
    <col min="3" max="3" width="36.421875" style="210" hidden="1" customWidth="1"/>
    <col min="4" max="6" width="10.28125" style="208" hidden="1" customWidth="1"/>
    <col min="7" max="16384" width="10.28125" style="208" customWidth="1"/>
  </cols>
  <sheetData>
    <row r="1" spans="2:3" ht="15">
      <c r="B1" s="209" t="s">
        <v>0</v>
      </c>
      <c r="C1" s="210" t="s">
        <v>1</v>
      </c>
    </row>
    <row r="2" spans="2:3" ht="15">
      <c r="B2" s="209" t="s">
        <v>2</v>
      </c>
      <c r="C2" s="210" t="s">
        <v>3</v>
      </c>
    </row>
    <row r="3" spans="2:3" ht="15.75">
      <c r="B3" s="209" t="s">
        <v>2</v>
      </c>
      <c r="C3" s="211" t="s">
        <v>4</v>
      </c>
    </row>
    <row r="4" spans="2:3" ht="15">
      <c r="B4" s="209" t="s">
        <v>2</v>
      </c>
      <c r="C4" s="210" t="s">
        <v>5</v>
      </c>
    </row>
    <row r="5" spans="2:3" ht="15">
      <c r="B5" s="209" t="s">
        <v>2</v>
      </c>
      <c r="C5" s="210" t="s">
        <v>6</v>
      </c>
    </row>
    <row r="6" spans="2:3" ht="15">
      <c r="B6" s="209" t="s">
        <v>2</v>
      </c>
      <c r="C6" s="210" t="s">
        <v>7</v>
      </c>
    </row>
    <row r="7" spans="2:3" ht="15">
      <c r="B7" s="209" t="s">
        <v>2</v>
      </c>
      <c r="C7" s="210" t="s">
        <v>8</v>
      </c>
    </row>
    <row r="8" spans="2:3" ht="15">
      <c r="B8" s="209" t="s">
        <v>2</v>
      </c>
      <c r="C8" s="210" t="s">
        <v>9</v>
      </c>
    </row>
    <row r="9" spans="2:3" ht="15">
      <c r="B9" s="209" t="s">
        <v>2</v>
      </c>
      <c r="C9" s="210" t="s">
        <v>10</v>
      </c>
    </row>
    <row r="10" spans="2:3" ht="15.75">
      <c r="B10" s="209" t="s">
        <v>2</v>
      </c>
      <c r="C10" s="211" t="s">
        <v>11</v>
      </c>
    </row>
    <row r="11" spans="2:3" ht="15.75">
      <c r="B11" s="209" t="s">
        <v>2</v>
      </c>
      <c r="C11" s="211" t="s">
        <v>12</v>
      </c>
    </row>
    <row r="12" spans="2:3" ht="15.75">
      <c r="B12" s="209" t="s">
        <v>2</v>
      </c>
      <c r="C12" s="211" t="s">
        <v>13</v>
      </c>
    </row>
    <row r="13" spans="2:3" ht="15">
      <c r="B13" s="209" t="s">
        <v>14</v>
      </c>
      <c r="C13" s="210" t="s">
        <v>15</v>
      </c>
    </row>
    <row r="14" spans="2:3" ht="15.75">
      <c r="B14" s="209" t="s">
        <v>16</v>
      </c>
      <c r="C14" s="211" t="s">
        <v>10</v>
      </c>
    </row>
    <row r="15" spans="2:3" ht="15.75">
      <c r="B15" s="209" t="s">
        <v>17</v>
      </c>
      <c r="C15" s="211" t="s">
        <v>18</v>
      </c>
    </row>
    <row r="16" spans="2:3" ht="15.75">
      <c r="B16" s="209" t="s">
        <v>19</v>
      </c>
      <c r="C16" s="211" t="s">
        <v>11</v>
      </c>
    </row>
    <row r="17" spans="2:3" ht="15.75">
      <c r="B17" s="209" t="s">
        <v>20</v>
      </c>
      <c r="C17" s="211" t="s">
        <v>21</v>
      </c>
    </row>
    <row r="18" spans="2:3" ht="15.75">
      <c r="B18" s="209" t="s">
        <v>22</v>
      </c>
      <c r="C18" s="211" t="s">
        <v>23</v>
      </c>
    </row>
    <row r="19" spans="2:3" ht="15.75">
      <c r="B19" s="209" t="s">
        <v>24</v>
      </c>
      <c r="C19" s="211" t="s">
        <v>10</v>
      </c>
    </row>
    <row r="20" spans="2:3" ht="15.75">
      <c r="B20" s="209" t="s">
        <v>25</v>
      </c>
      <c r="C20" s="211" t="s">
        <v>18</v>
      </c>
    </row>
    <row r="21" spans="2:3" ht="15">
      <c r="B21" s="209" t="s">
        <v>26</v>
      </c>
      <c r="C21" s="210" t="s">
        <v>27</v>
      </c>
    </row>
    <row r="22" spans="2:3" ht="15">
      <c r="B22" s="209" t="s">
        <v>28</v>
      </c>
      <c r="C22" s="210" t="s">
        <v>29</v>
      </c>
    </row>
    <row r="23" spans="2:3" ht="15.75">
      <c r="B23" s="209" t="s">
        <v>30</v>
      </c>
      <c r="C23" s="211" t="s">
        <v>31</v>
      </c>
    </row>
    <row r="24" spans="2:3" ht="15.75">
      <c r="B24" s="209" t="s">
        <v>32</v>
      </c>
      <c r="C24" s="211" t="s">
        <v>33</v>
      </c>
    </row>
    <row r="25" spans="2:3" ht="15">
      <c r="B25" s="209" t="s">
        <v>34</v>
      </c>
      <c r="C25" s="210" t="s">
        <v>35</v>
      </c>
    </row>
    <row r="26" spans="2:3" ht="15.75">
      <c r="B26" s="209" t="s">
        <v>36</v>
      </c>
      <c r="C26" s="211" t="s">
        <v>37</v>
      </c>
    </row>
    <row r="27" spans="2:3" ht="15.75">
      <c r="B27" s="209" t="s">
        <v>38</v>
      </c>
      <c r="C27" s="211" t="s">
        <v>39</v>
      </c>
    </row>
    <row r="28" spans="2:3" ht="15.75">
      <c r="B28" s="209" t="s">
        <v>40</v>
      </c>
      <c r="C28" s="211" t="s">
        <v>41</v>
      </c>
    </row>
    <row r="29" spans="2:3" ht="15.75">
      <c r="B29" s="209" t="s">
        <v>42</v>
      </c>
      <c r="C29" s="211" t="s">
        <v>43</v>
      </c>
    </row>
    <row r="30" spans="2:3" ht="15.75">
      <c r="B30" s="209" t="s">
        <v>44</v>
      </c>
      <c r="C30" s="211" t="s">
        <v>45</v>
      </c>
    </row>
    <row r="31" spans="2:3" ht="15.75">
      <c r="B31" s="209" t="s">
        <v>46</v>
      </c>
      <c r="C31" s="211" t="s">
        <v>47</v>
      </c>
    </row>
    <row r="32" spans="2:3" ht="15.75">
      <c r="B32" s="209" t="s">
        <v>48</v>
      </c>
      <c r="C32" s="211" t="s">
        <v>49</v>
      </c>
    </row>
    <row r="33" spans="2:3" ht="15.75">
      <c r="B33" s="209" t="s">
        <v>50</v>
      </c>
      <c r="C33" s="211" t="s">
        <v>51</v>
      </c>
    </row>
    <row r="34" spans="2:3" ht="15.75">
      <c r="B34" s="209" t="s">
        <v>52</v>
      </c>
      <c r="C34" s="211" t="s">
        <v>53</v>
      </c>
    </row>
    <row r="35" spans="2:3" ht="15">
      <c r="B35" s="209" t="s">
        <v>54</v>
      </c>
      <c r="C35" s="210" t="s">
        <v>18</v>
      </c>
    </row>
    <row r="36" spans="2:3" ht="15.75">
      <c r="B36" s="209" t="s">
        <v>55</v>
      </c>
      <c r="C36" s="211" t="s">
        <v>56</v>
      </c>
    </row>
    <row r="37" spans="2:3" ht="15">
      <c r="B37" s="209" t="s">
        <v>57</v>
      </c>
      <c r="C37" s="210" t="s">
        <v>58</v>
      </c>
    </row>
    <row r="38" spans="2:3" ht="15">
      <c r="B38" s="209" t="s">
        <v>59</v>
      </c>
      <c r="C38" s="210" t="s">
        <v>60</v>
      </c>
    </row>
    <row r="39" spans="2:3" ht="15">
      <c r="B39" s="209" t="s">
        <v>61</v>
      </c>
      <c r="C39" s="210" t="s">
        <v>62</v>
      </c>
    </row>
    <row r="40" spans="2:3" ht="15">
      <c r="B40" s="209" t="s">
        <v>63</v>
      </c>
      <c r="C40" s="210" t="s">
        <v>64</v>
      </c>
    </row>
    <row r="41" spans="2:3" ht="15">
      <c r="B41" s="209" t="s">
        <v>65</v>
      </c>
      <c r="C41" s="210" t="s">
        <v>66</v>
      </c>
    </row>
    <row r="42" spans="2:3" ht="15">
      <c r="B42" s="209" t="s">
        <v>67</v>
      </c>
      <c r="C42" s="210" t="s">
        <v>68</v>
      </c>
    </row>
    <row r="43" spans="2:3" ht="15.75">
      <c r="B43" s="209" t="s">
        <v>69</v>
      </c>
      <c r="C43" s="211" t="s">
        <v>70</v>
      </c>
    </row>
    <row r="44" spans="2:3" ht="15.75">
      <c r="B44" s="209" t="s">
        <v>71</v>
      </c>
      <c r="C44" s="211" t="s">
        <v>72</v>
      </c>
    </row>
    <row r="45" spans="2:3" ht="15.75">
      <c r="B45" s="209" t="s">
        <v>73</v>
      </c>
      <c r="C45" s="211" t="s">
        <v>74</v>
      </c>
    </row>
    <row r="46" spans="2:3" ht="15">
      <c r="B46" s="209" t="s">
        <v>75</v>
      </c>
      <c r="C46" s="210" t="s">
        <v>76</v>
      </c>
    </row>
    <row r="47" spans="2:3" ht="15">
      <c r="B47" s="209" t="s">
        <v>77</v>
      </c>
      <c r="C47" s="210" t="s">
        <v>78</v>
      </c>
    </row>
    <row r="48" spans="2:3" ht="15">
      <c r="B48" s="209" t="s">
        <v>79</v>
      </c>
      <c r="C48" s="210" t="s">
        <v>80</v>
      </c>
    </row>
    <row r="49" spans="2:3" ht="15">
      <c r="B49" s="209" t="s">
        <v>81</v>
      </c>
      <c r="C49" s="210" t="s">
        <v>82</v>
      </c>
    </row>
    <row r="50" spans="2:3" ht="15">
      <c r="B50" s="209" t="s">
        <v>83</v>
      </c>
      <c r="C50" s="210" t="s">
        <v>84</v>
      </c>
    </row>
    <row r="51" spans="2:3" ht="15.75">
      <c r="B51" s="209" t="s">
        <v>85</v>
      </c>
      <c r="C51" s="211" t="s">
        <v>86</v>
      </c>
    </row>
    <row r="52" spans="2:3" ht="15.75">
      <c r="B52" s="209" t="s">
        <v>87</v>
      </c>
      <c r="C52" s="210" t="s">
        <v>88</v>
      </c>
    </row>
    <row r="53" spans="2:3" ht="15.75">
      <c r="B53" s="209" t="s">
        <v>89</v>
      </c>
      <c r="C53" s="211" t="s">
        <v>90</v>
      </c>
    </row>
    <row r="54" spans="2:3" ht="15.75">
      <c r="B54" s="209" t="s">
        <v>91</v>
      </c>
      <c r="C54" s="211" t="s">
        <v>92</v>
      </c>
    </row>
    <row r="55" spans="2:3" ht="15.75">
      <c r="B55" s="209" t="s">
        <v>93</v>
      </c>
      <c r="C55" s="211" t="s">
        <v>94</v>
      </c>
    </row>
    <row r="56" spans="2:3" ht="15.75">
      <c r="B56" s="209" t="s">
        <v>95</v>
      </c>
      <c r="C56" s="211" t="s">
        <v>96</v>
      </c>
    </row>
    <row r="57" spans="2:3" ht="15.75">
      <c r="B57" s="209" t="s">
        <v>97</v>
      </c>
      <c r="C57" s="211" t="s">
        <v>98</v>
      </c>
    </row>
    <row r="58" spans="2:3" ht="15.75">
      <c r="B58" s="209" t="s">
        <v>99</v>
      </c>
      <c r="C58" s="211" t="s">
        <v>100</v>
      </c>
    </row>
    <row r="59" spans="2:3" ht="15.75">
      <c r="B59" s="209" t="s">
        <v>101</v>
      </c>
      <c r="C59" s="211" t="s">
        <v>102</v>
      </c>
    </row>
    <row r="60" spans="2:3" ht="15.75">
      <c r="B60" s="209" t="s">
        <v>103</v>
      </c>
      <c r="C60" s="211" t="s">
        <v>104</v>
      </c>
    </row>
    <row r="61" spans="2:3" ht="15.75">
      <c r="B61" s="209" t="s">
        <v>105</v>
      </c>
      <c r="C61" s="211" t="s">
        <v>106</v>
      </c>
    </row>
    <row r="62" spans="2:3" ht="15.75">
      <c r="B62" s="209" t="s">
        <v>107</v>
      </c>
      <c r="C62" s="211" t="s">
        <v>108</v>
      </c>
    </row>
    <row r="63" spans="2:3" ht="15">
      <c r="B63" s="209" t="s">
        <v>109</v>
      </c>
      <c r="C63" s="210" t="s">
        <v>110</v>
      </c>
    </row>
    <row r="64" spans="2:3" ht="15">
      <c r="B64" s="209" t="s">
        <v>111</v>
      </c>
      <c r="C64" s="210" t="s">
        <v>112</v>
      </c>
    </row>
    <row r="65" spans="2:3" ht="15">
      <c r="B65" s="209" t="s">
        <v>113</v>
      </c>
      <c r="C65" s="210" t="s">
        <v>114</v>
      </c>
    </row>
    <row r="66" spans="2:3" ht="15">
      <c r="B66" s="209" t="s">
        <v>115</v>
      </c>
      <c r="C66" s="210" t="s">
        <v>116</v>
      </c>
    </row>
    <row r="67" spans="2:3" ht="15">
      <c r="B67" s="209" t="s">
        <v>117</v>
      </c>
      <c r="C67" s="210" t="s">
        <v>10</v>
      </c>
    </row>
    <row r="68" spans="2:3" ht="15.75">
      <c r="B68" s="209" t="s">
        <v>118</v>
      </c>
      <c r="C68" s="211" t="s">
        <v>119</v>
      </c>
    </row>
    <row r="69" spans="2:3" ht="15.75">
      <c r="B69" s="209" t="s">
        <v>120</v>
      </c>
      <c r="C69" s="211" t="s">
        <v>121</v>
      </c>
    </row>
    <row r="70" spans="2:3" ht="15.75">
      <c r="B70" s="209" t="s">
        <v>122</v>
      </c>
      <c r="C70" s="211" t="s">
        <v>123</v>
      </c>
    </row>
    <row r="71" spans="2:3" ht="15.75">
      <c r="B71" s="209" t="s">
        <v>124</v>
      </c>
      <c r="C71" s="211" t="s">
        <v>125</v>
      </c>
    </row>
    <row r="72" spans="2:3" ht="15.75">
      <c r="B72" s="209" t="s">
        <v>126</v>
      </c>
      <c r="C72" s="211" t="s">
        <v>127</v>
      </c>
    </row>
    <row r="73" spans="2:3" ht="15.75">
      <c r="B73" s="209" t="s">
        <v>128</v>
      </c>
      <c r="C73" s="211" t="s">
        <v>129</v>
      </c>
    </row>
    <row r="74" spans="2:3" ht="15">
      <c r="B74" s="209" t="s">
        <v>130</v>
      </c>
      <c r="C74" s="210" t="s">
        <v>131</v>
      </c>
    </row>
    <row r="75" spans="2:3" ht="15.75">
      <c r="B75" s="209" t="s">
        <v>132</v>
      </c>
      <c r="C75" s="211" t="s">
        <v>133</v>
      </c>
    </row>
    <row r="76" spans="2:3" ht="15.75">
      <c r="B76" s="209" t="s">
        <v>134</v>
      </c>
      <c r="C76" s="211" t="s">
        <v>135</v>
      </c>
    </row>
    <row r="77" spans="2:3" ht="15">
      <c r="B77" s="209" t="s">
        <v>136</v>
      </c>
      <c r="C77" s="210" t="s">
        <v>137</v>
      </c>
    </row>
    <row r="78" spans="2:3" ht="15.75">
      <c r="B78" s="209" t="s">
        <v>138</v>
      </c>
      <c r="C78" s="211" t="s">
        <v>98</v>
      </c>
    </row>
    <row r="79" spans="2:3" ht="15.75">
      <c r="B79" s="209" t="s">
        <v>139</v>
      </c>
      <c r="C79" s="211" t="s">
        <v>100</v>
      </c>
    </row>
    <row r="80" spans="2:3" ht="15">
      <c r="B80" s="209" t="s">
        <v>140</v>
      </c>
      <c r="C80" s="210" t="s">
        <v>141</v>
      </c>
    </row>
    <row r="81" spans="2:3" ht="15.75">
      <c r="B81" s="209" t="s">
        <v>142</v>
      </c>
      <c r="C81" s="211" t="s">
        <v>143</v>
      </c>
    </row>
    <row r="82" spans="2:3" ht="15">
      <c r="B82" s="209" t="s">
        <v>144</v>
      </c>
      <c r="C82" s="210" t="s">
        <v>145</v>
      </c>
    </row>
    <row r="83" ht="15">
      <c r="B83" s="209" t="s">
        <v>146</v>
      </c>
    </row>
    <row r="84" ht="15">
      <c r="B84" s="209" t="s">
        <v>147</v>
      </c>
    </row>
    <row r="85" ht="15">
      <c r="B85" s="209" t="s">
        <v>148</v>
      </c>
    </row>
    <row r="86" ht="15">
      <c r="B86" s="209" t="s">
        <v>149</v>
      </c>
    </row>
    <row r="87" ht="15">
      <c r="B87" s="209" t="s">
        <v>150</v>
      </c>
    </row>
    <row r="88" ht="15">
      <c r="B88" s="209" t="s">
        <v>151</v>
      </c>
    </row>
    <row r="89" ht="15">
      <c r="B89" s="209" t="s">
        <v>152</v>
      </c>
    </row>
    <row r="90" ht="15">
      <c r="B90" s="209" t="s">
        <v>153</v>
      </c>
    </row>
    <row r="91" ht="15">
      <c r="B91" s="209" t="s">
        <v>154</v>
      </c>
    </row>
    <row r="92" ht="15">
      <c r="B92" s="209" t="s">
        <v>155</v>
      </c>
    </row>
    <row r="93" ht="15">
      <c r="B93" s="209" t="s">
        <v>156</v>
      </c>
    </row>
    <row r="94" ht="15">
      <c r="B94" s="209" t="s">
        <v>157</v>
      </c>
    </row>
    <row r="95" ht="15">
      <c r="B95" s="209" t="s">
        <v>158</v>
      </c>
    </row>
    <row r="96" ht="15">
      <c r="B96" s="209" t="s">
        <v>159</v>
      </c>
    </row>
    <row r="97" ht="15">
      <c r="B97" s="209" t="s">
        <v>160</v>
      </c>
    </row>
    <row r="98" ht="15">
      <c r="B98" s="209" t="s">
        <v>161</v>
      </c>
    </row>
    <row r="99" ht="15">
      <c r="B99" s="209" t="s">
        <v>162</v>
      </c>
    </row>
    <row r="100" ht="15">
      <c r="B100" s="209" t="s">
        <v>163</v>
      </c>
    </row>
    <row r="101" ht="15">
      <c r="B101" s="209" t="s">
        <v>164</v>
      </c>
    </row>
    <row r="102" ht="15">
      <c r="B102" s="209" t="s">
        <v>165</v>
      </c>
    </row>
    <row r="103" ht="15">
      <c r="B103" s="209" t="s">
        <v>166</v>
      </c>
    </row>
    <row r="104" ht="15">
      <c r="B104" s="209" t="s">
        <v>167</v>
      </c>
    </row>
    <row r="105" ht="15">
      <c r="B105" s="209" t="s">
        <v>168</v>
      </c>
    </row>
    <row r="106" ht="15">
      <c r="B106" s="209" t="s">
        <v>169</v>
      </c>
    </row>
    <row r="107" ht="15">
      <c r="B107" s="209" t="s">
        <v>170</v>
      </c>
    </row>
    <row r="108" ht="15">
      <c r="B108" s="209" t="s">
        <v>171</v>
      </c>
    </row>
    <row r="109" ht="15">
      <c r="B109" s="209" t="s">
        <v>172</v>
      </c>
    </row>
    <row r="110" ht="15">
      <c r="B110" s="209" t="s">
        <v>173</v>
      </c>
    </row>
    <row r="111" ht="15">
      <c r="B111" s="209" t="s">
        <v>174</v>
      </c>
    </row>
    <row r="112" ht="15">
      <c r="B112" s="209" t="s">
        <v>175</v>
      </c>
    </row>
    <row r="113" ht="15">
      <c r="B113" s="209" t="s">
        <v>176</v>
      </c>
    </row>
    <row r="114" ht="15">
      <c r="B114" s="209" t="s">
        <v>177</v>
      </c>
    </row>
    <row r="115" ht="15">
      <c r="B115" s="209" t="s">
        <v>178</v>
      </c>
    </row>
    <row r="116" ht="15">
      <c r="B116" s="209" t="s">
        <v>179</v>
      </c>
    </row>
    <row r="117" ht="15">
      <c r="B117" s="209" t="s">
        <v>180</v>
      </c>
    </row>
    <row r="118" ht="15">
      <c r="B118" s="209" t="s">
        <v>181</v>
      </c>
    </row>
    <row r="119" ht="15">
      <c r="B119" s="209" t="s">
        <v>182</v>
      </c>
    </row>
    <row r="120" ht="15">
      <c r="B120" s="209" t="s">
        <v>183</v>
      </c>
    </row>
    <row r="121" ht="15">
      <c r="B121" s="209" t="s">
        <v>184</v>
      </c>
    </row>
    <row r="122" ht="15">
      <c r="B122" s="209" t="s">
        <v>185</v>
      </c>
    </row>
    <row r="123" ht="15">
      <c r="B123" s="209" t="s">
        <v>186</v>
      </c>
    </row>
    <row r="124" ht="15">
      <c r="B124" s="209" t="s">
        <v>187</v>
      </c>
    </row>
    <row r="125" ht="15">
      <c r="B125" s="209" t="s">
        <v>188</v>
      </c>
    </row>
    <row r="126" ht="15">
      <c r="B126" s="209" t="s">
        <v>189</v>
      </c>
    </row>
    <row r="127" ht="15">
      <c r="B127" s="209" t="s">
        <v>190</v>
      </c>
    </row>
    <row r="128" ht="15">
      <c r="B128" s="209" t="s">
        <v>191</v>
      </c>
    </row>
    <row r="129" ht="15">
      <c r="B129" s="209" t="s">
        <v>192</v>
      </c>
    </row>
    <row r="130" ht="15">
      <c r="B130" s="209" t="s">
        <v>193</v>
      </c>
    </row>
    <row r="131" ht="15">
      <c r="B131" s="209" t="s">
        <v>194</v>
      </c>
    </row>
    <row r="132" ht="15">
      <c r="B132" s="209" t="s">
        <v>195</v>
      </c>
    </row>
    <row r="133" ht="15">
      <c r="B133" s="209" t="s">
        <v>196</v>
      </c>
    </row>
    <row r="134" ht="15">
      <c r="B134" s="209" t="s">
        <v>197</v>
      </c>
    </row>
    <row r="135" ht="15">
      <c r="B135" s="209" t="s">
        <v>198</v>
      </c>
    </row>
    <row r="136" ht="15">
      <c r="B136" s="209" t="s">
        <v>199</v>
      </c>
    </row>
    <row r="137" ht="15">
      <c r="B137" s="209" t="s">
        <v>200</v>
      </c>
    </row>
    <row r="138" ht="15">
      <c r="B138" s="209" t="s">
        <v>201</v>
      </c>
    </row>
    <row r="139" ht="15">
      <c r="B139" s="209" t="s">
        <v>202</v>
      </c>
    </row>
    <row r="140" ht="15">
      <c r="B140" s="209" t="s">
        <v>203</v>
      </c>
    </row>
    <row r="141" ht="15">
      <c r="B141" s="209" t="s">
        <v>204</v>
      </c>
    </row>
    <row r="142" ht="15">
      <c r="B142" s="209" t="s">
        <v>205</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D49"/>
  <sheetViews>
    <sheetView zoomScaleSheetLayoutView="100" zoomScalePageLayoutView="0" workbookViewId="0" topLeftCell="A1">
      <selection activeCell="H29" sqref="H29"/>
    </sheetView>
  </sheetViews>
  <sheetFormatPr defaultColWidth="9.140625" defaultRowHeight="12.75"/>
  <cols>
    <col min="1" max="1" width="8.00390625" style="284" customWidth="1"/>
    <col min="2" max="2" width="14.8515625" style="284" customWidth="1"/>
    <col min="3" max="3" width="46.8515625" style="284" customWidth="1"/>
    <col min="4" max="4" width="42.7109375" style="284" customWidth="1"/>
    <col min="5" max="16384" width="9.140625" style="284" customWidth="1"/>
  </cols>
  <sheetData>
    <row r="1" ht="23.25" customHeight="1">
      <c r="A1" s="284" t="s">
        <v>529</v>
      </c>
    </row>
    <row r="2" spans="1:4" ht="27">
      <c r="A2" s="283" t="s">
        <v>434</v>
      </c>
      <c r="B2" s="283"/>
      <c r="C2" s="283"/>
      <c r="D2" s="283"/>
    </row>
    <row r="3" spans="1:4" ht="14.25">
      <c r="A3" s="285"/>
      <c r="B3" s="286"/>
      <c r="C3" s="286"/>
      <c r="D3" s="287" t="s">
        <v>435</v>
      </c>
    </row>
    <row r="4" spans="1:4" ht="12.75">
      <c r="A4" s="288" t="s">
        <v>436</v>
      </c>
      <c r="B4" s="288"/>
      <c r="C4" s="508" t="s">
        <v>246</v>
      </c>
      <c r="D4" s="508" t="s">
        <v>437</v>
      </c>
    </row>
    <row r="5" spans="1:4" ht="12.75">
      <c r="A5" s="289" t="s">
        <v>438</v>
      </c>
      <c r="B5" s="289" t="s">
        <v>439</v>
      </c>
      <c r="C5" s="509"/>
      <c r="D5" s="509"/>
    </row>
    <row r="6" spans="1:4" ht="12.75">
      <c r="A6" s="290"/>
      <c r="B6" s="290"/>
      <c r="C6" s="290" t="s">
        <v>336</v>
      </c>
      <c r="D6" s="291">
        <v>167602.8</v>
      </c>
    </row>
    <row r="7" spans="1:4" ht="12.75">
      <c r="A7" s="290" t="s">
        <v>440</v>
      </c>
      <c r="B7" s="290"/>
      <c r="C7" s="290" t="s">
        <v>441</v>
      </c>
      <c r="D7" s="291">
        <v>128985.05</v>
      </c>
    </row>
    <row r="8" spans="1:4" ht="12.75">
      <c r="A8" s="290" t="s">
        <v>442</v>
      </c>
      <c r="B8" s="290" t="s">
        <v>443</v>
      </c>
      <c r="C8" s="290" t="s">
        <v>444</v>
      </c>
      <c r="D8" s="291">
        <v>30948.03</v>
      </c>
    </row>
    <row r="9" spans="1:4" ht="12.75">
      <c r="A9" s="290" t="s">
        <v>442</v>
      </c>
      <c r="B9" s="290" t="s">
        <v>445</v>
      </c>
      <c r="C9" s="290" t="s">
        <v>446</v>
      </c>
      <c r="D9" s="291">
        <v>18368.86</v>
      </c>
    </row>
    <row r="10" spans="1:4" ht="12.75">
      <c r="A10" s="290" t="s">
        <v>442</v>
      </c>
      <c r="B10" s="290" t="s">
        <v>447</v>
      </c>
      <c r="C10" s="290" t="s">
        <v>448</v>
      </c>
      <c r="D10" s="291">
        <v>1971.03</v>
      </c>
    </row>
    <row r="11" spans="1:4" ht="12.75">
      <c r="A11" s="290" t="s">
        <v>442</v>
      </c>
      <c r="B11" s="290" t="s">
        <v>449</v>
      </c>
      <c r="C11" s="290" t="s">
        <v>450</v>
      </c>
      <c r="D11" s="291">
        <v>19232.69</v>
      </c>
    </row>
    <row r="12" spans="1:4" ht="12.75">
      <c r="A12" s="290" t="s">
        <v>442</v>
      </c>
      <c r="B12" s="290" t="s">
        <v>451</v>
      </c>
      <c r="C12" s="290" t="s">
        <v>452</v>
      </c>
      <c r="D12" s="291">
        <v>8960.5</v>
      </c>
    </row>
    <row r="13" spans="1:4" ht="12.75">
      <c r="A13" s="290" t="s">
        <v>442</v>
      </c>
      <c r="B13" s="290" t="s">
        <v>453</v>
      </c>
      <c r="C13" s="290" t="s">
        <v>454</v>
      </c>
      <c r="D13" s="291">
        <v>4488.85</v>
      </c>
    </row>
    <row r="14" spans="1:4" ht="12.75">
      <c r="A14" s="290" t="s">
        <v>442</v>
      </c>
      <c r="B14" s="290" t="s">
        <v>455</v>
      </c>
      <c r="C14" s="290" t="s">
        <v>456</v>
      </c>
      <c r="D14" s="291">
        <v>3743.49</v>
      </c>
    </row>
    <row r="15" spans="1:4" ht="12.75">
      <c r="A15" s="290" t="s">
        <v>442</v>
      </c>
      <c r="B15" s="290" t="s">
        <v>457</v>
      </c>
      <c r="C15" s="290" t="s">
        <v>458</v>
      </c>
      <c r="D15" s="291">
        <v>2101.06</v>
      </c>
    </row>
    <row r="16" spans="1:4" ht="12.75">
      <c r="A16" s="290" t="s">
        <v>442</v>
      </c>
      <c r="B16" s="290" t="s">
        <v>459</v>
      </c>
      <c r="C16" s="290" t="s">
        <v>460</v>
      </c>
      <c r="D16" s="291">
        <v>8650.2</v>
      </c>
    </row>
    <row r="17" spans="1:4" ht="12.75">
      <c r="A17" s="290" t="s">
        <v>442</v>
      </c>
      <c r="B17" s="290" t="s">
        <v>461</v>
      </c>
      <c r="C17" s="290" t="s">
        <v>462</v>
      </c>
      <c r="D17" s="291">
        <v>7874.55</v>
      </c>
    </row>
    <row r="18" spans="1:4" ht="12.75">
      <c r="A18" s="290" t="s">
        <v>442</v>
      </c>
      <c r="B18" s="290" t="s">
        <v>463</v>
      </c>
      <c r="C18" s="290" t="s">
        <v>464</v>
      </c>
      <c r="D18" s="291">
        <v>20450</v>
      </c>
    </row>
    <row r="19" spans="1:4" ht="12.75">
      <c r="A19" s="290" t="s">
        <v>442</v>
      </c>
      <c r="B19" s="290" t="s">
        <v>465</v>
      </c>
      <c r="C19" s="290" t="s">
        <v>466</v>
      </c>
      <c r="D19" s="291">
        <v>2195.79</v>
      </c>
    </row>
    <row r="20" spans="1:4" ht="12.75">
      <c r="A20" s="290" t="s">
        <v>467</v>
      </c>
      <c r="B20" s="290"/>
      <c r="C20" s="290" t="s">
        <v>468</v>
      </c>
      <c r="D20" s="291">
        <v>11712.06</v>
      </c>
    </row>
    <row r="21" spans="1:4" ht="12.75">
      <c r="A21" s="290" t="s">
        <v>469</v>
      </c>
      <c r="B21" s="290" t="s">
        <v>470</v>
      </c>
      <c r="C21" s="290" t="s">
        <v>471</v>
      </c>
      <c r="D21" s="291">
        <v>477.22</v>
      </c>
    </row>
    <row r="22" spans="1:4" ht="12.75">
      <c r="A22" s="290" t="s">
        <v>469</v>
      </c>
      <c r="B22" s="290" t="s">
        <v>472</v>
      </c>
      <c r="C22" s="290" t="s">
        <v>473</v>
      </c>
      <c r="D22" s="291">
        <v>4.8</v>
      </c>
    </row>
    <row r="23" spans="1:4" ht="12.75">
      <c r="A23" s="290" t="s">
        <v>469</v>
      </c>
      <c r="B23" s="290" t="s">
        <v>474</v>
      </c>
      <c r="C23" s="290" t="s">
        <v>475</v>
      </c>
      <c r="D23" s="291">
        <v>2.3</v>
      </c>
    </row>
    <row r="24" spans="1:4" ht="12.75">
      <c r="A24" s="290" t="s">
        <v>469</v>
      </c>
      <c r="B24" s="290" t="s">
        <v>476</v>
      </c>
      <c r="C24" s="290" t="s">
        <v>477</v>
      </c>
      <c r="D24" s="291">
        <v>29.46</v>
      </c>
    </row>
    <row r="25" spans="1:4" ht="12.75">
      <c r="A25" s="290" t="s">
        <v>469</v>
      </c>
      <c r="B25" s="290" t="s">
        <v>478</v>
      </c>
      <c r="C25" s="290" t="s">
        <v>479</v>
      </c>
      <c r="D25" s="291">
        <v>88.1</v>
      </c>
    </row>
    <row r="26" spans="1:4" ht="12.75">
      <c r="A26" s="290" t="s">
        <v>469</v>
      </c>
      <c r="B26" s="290" t="s">
        <v>480</v>
      </c>
      <c r="C26" s="290" t="s">
        <v>481</v>
      </c>
      <c r="D26" s="291">
        <v>6.12</v>
      </c>
    </row>
    <row r="27" spans="1:4" ht="12.75">
      <c r="A27" s="290" t="s">
        <v>469</v>
      </c>
      <c r="B27" s="290" t="s">
        <v>482</v>
      </c>
      <c r="C27" s="290" t="s">
        <v>483</v>
      </c>
      <c r="D27" s="291">
        <v>0.3</v>
      </c>
    </row>
    <row r="28" spans="1:4" ht="12.75">
      <c r="A28" s="290" t="s">
        <v>469</v>
      </c>
      <c r="B28" s="290" t="s">
        <v>484</v>
      </c>
      <c r="C28" s="290" t="s">
        <v>485</v>
      </c>
      <c r="D28" s="291">
        <v>147</v>
      </c>
    </row>
    <row r="29" spans="1:4" ht="12.75">
      <c r="A29" s="290" t="s">
        <v>469</v>
      </c>
      <c r="B29" s="290" t="s">
        <v>486</v>
      </c>
      <c r="C29" s="290" t="s">
        <v>487</v>
      </c>
      <c r="D29" s="291">
        <v>6</v>
      </c>
    </row>
    <row r="30" spans="1:4" ht="12.75">
      <c r="A30" s="290" t="s">
        <v>469</v>
      </c>
      <c r="B30" s="290" t="s">
        <v>488</v>
      </c>
      <c r="C30" s="290" t="s">
        <v>489</v>
      </c>
      <c r="D30" s="291">
        <v>88.2</v>
      </c>
    </row>
    <row r="31" spans="1:4" ht="12.75">
      <c r="A31" s="290" t="s">
        <v>469</v>
      </c>
      <c r="B31" s="290" t="s">
        <v>490</v>
      </c>
      <c r="C31" s="290" t="s">
        <v>491</v>
      </c>
      <c r="D31" s="291">
        <v>87.92</v>
      </c>
    </row>
    <row r="32" spans="1:4" ht="12.75">
      <c r="A32" s="290" t="s">
        <v>469</v>
      </c>
      <c r="B32" s="290" t="s">
        <v>492</v>
      </c>
      <c r="C32" s="290" t="s">
        <v>493</v>
      </c>
      <c r="D32" s="291">
        <v>11.59</v>
      </c>
    </row>
    <row r="33" spans="1:4" ht="12.75">
      <c r="A33" s="290" t="s">
        <v>469</v>
      </c>
      <c r="B33" s="290" t="s">
        <v>494</v>
      </c>
      <c r="C33" s="290" t="s">
        <v>495</v>
      </c>
      <c r="D33" s="291">
        <v>1</v>
      </c>
    </row>
    <row r="34" spans="1:4" ht="12.75">
      <c r="A34" s="290" t="s">
        <v>469</v>
      </c>
      <c r="B34" s="290" t="s">
        <v>496</v>
      </c>
      <c r="C34" s="290" t="s">
        <v>497</v>
      </c>
      <c r="D34" s="291">
        <v>1044</v>
      </c>
    </row>
    <row r="35" spans="1:4" ht="12.75">
      <c r="A35" s="290" t="s">
        <v>469</v>
      </c>
      <c r="B35" s="290" t="s">
        <v>498</v>
      </c>
      <c r="C35" s="290" t="s">
        <v>499</v>
      </c>
      <c r="D35" s="291">
        <v>797.14</v>
      </c>
    </row>
    <row r="36" spans="1:4" ht="12.75">
      <c r="A36" s="290" t="s">
        <v>469</v>
      </c>
      <c r="B36" s="290" t="s">
        <v>500</v>
      </c>
      <c r="C36" s="290" t="s">
        <v>501</v>
      </c>
      <c r="D36" s="291">
        <v>50.05</v>
      </c>
    </row>
    <row r="37" spans="1:4" ht="12.75">
      <c r="A37" s="290" t="s">
        <v>469</v>
      </c>
      <c r="B37" s="290" t="s">
        <v>502</v>
      </c>
      <c r="C37" s="290" t="s">
        <v>503</v>
      </c>
      <c r="D37" s="291">
        <v>429</v>
      </c>
    </row>
    <row r="38" spans="1:4" ht="12.75">
      <c r="A38" s="290" t="s">
        <v>469</v>
      </c>
      <c r="B38" s="290" t="s">
        <v>504</v>
      </c>
      <c r="C38" s="290" t="s">
        <v>505</v>
      </c>
      <c r="D38" s="291">
        <v>880.95</v>
      </c>
    </row>
    <row r="39" spans="1:4" ht="12.75">
      <c r="A39" s="290" t="s">
        <v>469</v>
      </c>
      <c r="B39" s="290" t="s">
        <v>506</v>
      </c>
      <c r="C39" s="290" t="s">
        <v>507</v>
      </c>
      <c r="D39" s="291">
        <v>7560.91</v>
      </c>
    </row>
    <row r="40" spans="1:4" ht="12.75">
      <c r="A40" s="290" t="s">
        <v>508</v>
      </c>
      <c r="B40" s="290"/>
      <c r="C40" s="290" t="s">
        <v>509</v>
      </c>
      <c r="D40" s="291">
        <v>26905.69</v>
      </c>
    </row>
    <row r="41" spans="1:4" ht="12.75">
      <c r="A41" s="290" t="s">
        <v>510</v>
      </c>
      <c r="B41" s="290" t="s">
        <v>511</v>
      </c>
      <c r="C41" s="290" t="s">
        <v>512</v>
      </c>
      <c r="D41" s="291">
        <v>5537.99</v>
      </c>
    </row>
    <row r="42" spans="1:4" ht="12.75">
      <c r="A42" s="290" t="s">
        <v>510</v>
      </c>
      <c r="B42" s="290" t="s">
        <v>513</v>
      </c>
      <c r="C42" s="290" t="s">
        <v>514</v>
      </c>
      <c r="D42" s="291">
        <v>4748</v>
      </c>
    </row>
    <row r="43" spans="1:4" ht="12.75">
      <c r="A43" s="290" t="s">
        <v>510</v>
      </c>
      <c r="B43" s="290" t="s">
        <v>515</v>
      </c>
      <c r="C43" s="290" t="s">
        <v>516</v>
      </c>
      <c r="D43" s="291">
        <v>2275</v>
      </c>
    </row>
    <row r="44" spans="1:4" ht="12.75">
      <c r="A44" s="290" t="s">
        <v>510</v>
      </c>
      <c r="B44" s="290" t="s">
        <v>517</v>
      </c>
      <c r="C44" s="290" t="s">
        <v>518</v>
      </c>
      <c r="D44" s="291">
        <v>3.46</v>
      </c>
    </row>
    <row r="45" spans="1:4" ht="12.75">
      <c r="A45" s="290" t="s">
        <v>510</v>
      </c>
      <c r="B45" s="290" t="s">
        <v>519</v>
      </c>
      <c r="C45" s="290" t="s">
        <v>520</v>
      </c>
      <c r="D45" s="291">
        <v>2126.13</v>
      </c>
    </row>
    <row r="46" spans="1:4" ht="12.75">
      <c r="A46" s="290" t="s">
        <v>510</v>
      </c>
      <c r="B46" s="290" t="s">
        <v>521</v>
      </c>
      <c r="C46" s="290" t="s">
        <v>522</v>
      </c>
      <c r="D46" s="291">
        <v>5305</v>
      </c>
    </row>
    <row r="47" spans="1:4" ht="12.75">
      <c r="A47" s="290" t="s">
        <v>510</v>
      </c>
      <c r="B47" s="290" t="s">
        <v>523</v>
      </c>
      <c r="C47" s="290" t="s">
        <v>524</v>
      </c>
      <c r="D47" s="291">
        <v>111.82</v>
      </c>
    </row>
    <row r="48" spans="1:4" ht="12.75">
      <c r="A48" s="290" t="s">
        <v>510</v>
      </c>
      <c r="B48" s="290" t="s">
        <v>525</v>
      </c>
      <c r="C48" s="290" t="s">
        <v>526</v>
      </c>
      <c r="D48" s="291">
        <v>931.29</v>
      </c>
    </row>
    <row r="49" spans="1:4" ht="12.75">
      <c r="A49" s="290" t="s">
        <v>510</v>
      </c>
      <c r="B49" s="290" t="s">
        <v>527</v>
      </c>
      <c r="C49" s="290" t="s">
        <v>528</v>
      </c>
      <c r="D49" s="291">
        <v>5867</v>
      </c>
    </row>
  </sheetData>
  <sheetProtection/>
  <mergeCells count="2">
    <mergeCell ref="C4:C5"/>
    <mergeCell ref="D4:D5"/>
  </mergeCells>
  <printOptions horizontalCentered="1"/>
  <pageMargins left="0.39" right="0.39" top="0.39" bottom="0.39" header="0.31" footer="0.31"/>
  <pageSetup errors="NA" firstPageNumber="1" useFirstPageNumber="1"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E17" sqref="E17"/>
    </sheetView>
  </sheetViews>
  <sheetFormatPr defaultColWidth="9.140625" defaultRowHeight="12.75"/>
  <cols>
    <col min="1" max="1" width="67.00390625" style="316" customWidth="1"/>
    <col min="2" max="2" width="23.57421875" style="316" customWidth="1"/>
    <col min="3" max="16384" width="9.140625" style="316" customWidth="1"/>
  </cols>
  <sheetData>
    <row r="1" spans="1:2" ht="14.25">
      <c r="A1" s="467" t="s">
        <v>1092</v>
      </c>
      <c r="B1" s="304"/>
    </row>
    <row r="2" spans="1:2" ht="24">
      <c r="A2" s="510" t="s">
        <v>1050</v>
      </c>
      <c r="B2" s="510"/>
    </row>
    <row r="3" spans="1:2" ht="21.75" customHeight="1">
      <c r="A3" s="305"/>
      <c r="B3" s="306" t="s">
        <v>233</v>
      </c>
    </row>
    <row r="4" spans="1:2" ht="24.75" customHeight="1">
      <c r="A4" s="307" t="s">
        <v>856</v>
      </c>
      <c r="B4" s="307" t="s">
        <v>857</v>
      </c>
    </row>
    <row r="5" spans="1:2" ht="21.75" customHeight="1">
      <c r="A5" s="307" t="s">
        <v>858</v>
      </c>
      <c r="B5" s="459">
        <f>B6+B13</f>
        <v>111687</v>
      </c>
    </row>
    <row r="6" spans="1:2" ht="21.75" customHeight="1">
      <c r="A6" s="309" t="s">
        <v>859</v>
      </c>
      <c r="B6" s="460">
        <f>SUM(B7:B12)</f>
        <v>15617</v>
      </c>
    </row>
    <row r="7" spans="1:2" ht="21.75" customHeight="1">
      <c r="A7" s="310" t="s">
        <v>860</v>
      </c>
      <c r="B7" s="461">
        <v>2333</v>
      </c>
    </row>
    <row r="8" spans="1:2" ht="21.75" customHeight="1">
      <c r="A8" s="310" t="s">
        <v>861</v>
      </c>
      <c r="B8" s="461">
        <v>324</v>
      </c>
    </row>
    <row r="9" spans="1:2" ht="21.75" customHeight="1">
      <c r="A9" s="310" t="s">
        <v>862</v>
      </c>
      <c r="B9" s="461">
        <v>6802</v>
      </c>
    </row>
    <row r="10" spans="1:2" ht="21.75" customHeight="1">
      <c r="A10" s="310" t="s">
        <v>863</v>
      </c>
      <c r="B10" s="461">
        <v>905</v>
      </c>
    </row>
    <row r="11" spans="1:2" ht="21.75" customHeight="1">
      <c r="A11" s="310" t="s">
        <v>864</v>
      </c>
      <c r="B11" s="461">
        <v>4967</v>
      </c>
    </row>
    <row r="12" spans="1:2" ht="21.75" customHeight="1">
      <c r="A12" s="310" t="s">
        <v>865</v>
      </c>
      <c r="B12" s="461">
        <v>286</v>
      </c>
    </row>
    <row r="13" spans="1:2" ht="21.75" customHeight="1">
      <c r="A13" s="309" t="s">
        <v>866</v>
      </c>
      <c r="B13" s="460">
        <f>SUM(B14:B32)</f>
        <v>96070</v>
      </c>
    </row>
    <row r="14" spans="1:2" ht="21.75" customHeight="1">
      <c r="A14" s="311" t="s">
        <v>867</v>
      </c>
      <c r="B14" s="461">
        <v>3750</v>
      </c>
    </row>
    <row r="15" spans="1:2" ht="21.75" customHeight="1">
      <c r="A15" s="311" t="s">
        <v>868</v>
      </c>
      <c r="B15" s="461">
        <v>3911</v>
      </c>
    </row>
    <row r="16" spans="1:2" ht="21.75" customHeight="1">
      <c r="A16" s="311" t="s">
        <v>869</v>
      </c>
      <c r="B16" s="461">
        <v>2487</v>
      </c>
    </row>
    <row r="17" spans="1:2" ht="21.75" customHeight="1">
      <c r="A17" s="312" t="s">
        <v>870</v>
      </c>
      <c r="B17" s="461">
        <v>6117</v>
      </c>
    </row>
    <row r="18" spans="1:2" ht="21.75" customHeight="1">
      <c r="A18" s="312" t="s">
        <v>871</v>
      </c>
      <c r="B18" s="461">
        <v>500</v>
      </c>
    </row>
    <row r="19" spans="1:2" ht="21.75" customHeight="1">
      <c r="A19" s="312" t="s">
        <v>872</v>
      </c>
      <c r="B19" s="461">
        <v>3753</v>
      </c>
    </row>
    <row r="20" spans="1:2" ht="21.75" customHeight="1">
      <c r="A20" s="312" t="s">
        <v>873</v>
      </c>
      <c r="B20" s="462">
        <v>780</v>
      </c>
    </row>
    <row r="21" spans="1:2" ht="21.75" customHeight="1">
      <c r="A21" s="313" t="s">
        <v>874</v>
      </c>
      <c r="B21" s="462">
        <v>800</v>
      </c>
    </row>
    <row r="22" spans="1:12" ht="21.75" customHeight="1">
      <c r="A22" s="313" t="s">
        <v>875</v>
      </c>
      <c r="B22" s="462">
        <v>2032</v>
      </c>
      <c r="L22" s="316" t="s">
        <v>1071</v>
      </c>
    </row>
    <row r="23" spans="1:2" ht="21.75" customHeight="1">
      <c r="A23" s="313" t="s">
        <v>876</v>
      </c>
      <c r="B23" s="462">
        <v>7214</v>
      </c>
    </row>
    <row r="24" spans="1:2" ht="21.75" customHeight="1">
      <c r="A24" s="313" t="s">
        <v>877</v>
      </c>
      <c r="B24" s="462">
        <v>184</v>
      </c>
    </row>
    <row r="25" spans="1:2" ht="21.75" customHeight="1">
      <c r="A25" s="313" t="s">
        <v>878</v>
      </c>
      <c r="B25" s="462">
        <v>25295</v>
      </c>
    </row>
    <row r="26" spans="1:2" ht="21.75" customHeight="1">
      <c r="A26" s="313" t="s">
        <v>879</v>
      </c>
      <c r="B26" s="462">
        <v>12473</v>
      </c>
    </row>
    <row r="27" spans="1:2" ht="21.75" customHeight="1">
      <c r="A27" s="313" t="s">
        <v>880</v>
      </c>
      <c r="B27" s="462">
        <v>1064</v>
      </c>
    </row>
    <row r="28" spans="1:2" ht="21.75" customHeight="1">
      <c r="A28" s="313" t="s">
        <v>881</v>
      </c>
      <c r="B28" s="462">
        <v>7303</v>
      </c>
    </row>
    <row r="29" spans="1:2" ht="21.75" customHeight="1">
      <c r="A29" s="313" t="s">
        <v>882</v>
      </c>
      <c r="B29" s="462">
        <v>619</v>
      </c>
    </row>
    <row r="30" spans="1:2" ht="21.75" customHeight="1">
      <c r="A30" s="313" t="s">
        <v>883</v>
      </c>
      <c r="B30" s="462">
        <v>3010</v>
      </c>
    </row>
    <row r="31" spans="1:2" ht="21.75" customHeight="1">
      <c r="A31" s="313" t="s">
        <v>884</v>
      </c>
      <c r="B31" s="462">
        <v>50</v>
      </c>
    </row>
    <row r="32" spans="1:2" ht="21.75" customHeight="1">
      <c r="A32" s="313" t="s">
        <v>885</v>
      </c>
      <c r="B32" s="462">
        <v>14728</v>
      </c>
    </row>
  </sheetData>
  <sheetProtection/>
  <mergeCells count="1">
    <mergeCell ref="A2:B2"/>
  </mergeCells>
  <printOptions horizontalCentered="1"/>
  <pageMargins left="0.39" right="0.39" top="0.39" bottom="0.39" header="0.31" footer="0.31"/>
  <pageSetup errors="NA" firstPageNumber="1" useFirstPageNumber="1" fitToHeight="1" fitToWidth="1" horizontalDpi="600" verticalDpi="600" orientation="portrait" paperSize="9" scale="53" r:id="rId1"/>
</worksheet>
</file>

<file path=xl/worksheets/sheet12.xml><?xml version="1.0" encoding="utf-8"?>
<worksheet xmlns="http://schemas.openxmlformats.org/spreadsheetml/2006/main" xmlns:r="http://schemas.openxmlformats.org/officeDocument/2006/relationships">
  <sheetPr>
    <pageSetUpPr fitToPage="1"/>
  </sheetPr>
  <dimension ref="A1:B19"/>
  <sheetViews>
    <sheetView zoomScalePageLayoutView="0" workbookViewId="0" topLeftCell="A1">
      <selection activeCell="E7" sqref="E7"/>
    </sheetView>
  </sheetViews>
  <sheetFormatPr defaultColWidth="9.140625" defaultRowHeight="12.75"/>
  <cols>
    <col min="1" max="1" width="50.57421875" style="0" customWidth="1"/>
    <col min="2" max="2" width="50.8515625" style="0" customWidth="1"/>
  </cols>
  <sheetData>
    <row r="1" spans="1:2" ht="14.25">
      <c r="A1" s="467" t="s">
        <v>1093</v>
      </c>
      <c r="B1" s="304"/>
    </row>
    <row r="2" spans="1:2" ht="24">
      <c r="A2" s="510" t="s">
        <v>886</v>
      </c>
      <c r="B2" s="510"/>
    </row>
    <row r="3" spans="1:2" ht="14.25">
      <c r="A3" s="305"/>
      <c r="B3" s="306" t="s">
        <v>233</v>
      </c>
    </row>
    <row r="4" spans="1:2" ht="24.75" customHeight="1">
      <c r="A4" s="307" t="s">
        <v>856</v>
      </c>
      <c r="B4" s="307" t="s">
        <v>857</v>
      </c>
    </row>
    <row r="5" spans="1:2" ht="24.75" customHeight="1">
      <c r="A5" s="307" t="s">
        <v>858</v>
      </c>
      <c r="B5" s="308">
        <f>B6</f>
        <v>5426</v>
      </c>
    </row>
    <row r="6" spans="1:2" ht="24.75" customHeight="1">
      <c r="A6" s="309" t="s">
        <v>887</v>
      </c>
      <c r="B6" s="308">
        <f>SUM(B7:B19)</f>
        <v>5426</v>
      </c>
    </row>
    <row r="7" spans="1:2" ht="24.75" customHeight="1">
      <c r="A7" s="312" t="s">
        <v>888</v>
      </c>
      <c r="B7" s="314">
        <v>451</v>
      </c>
    </row>
    <row r="8" spans="1:2" ht="24.75" customHeight="1">
      <c r="A8" s="312" t="s">
        <v>889</v>
      </c>
      <c r="B8" s="314">
        <v>6</v>
      </c>
    </row>
    <row r="9" spans="1:2" ht="24.75" customHeight="1">
      <c r="A9" s="312" t="s">
        <v>890</v>
      </c>
      <c r="B9" s="314">
        <v>290</v>
      </c>
    </row>
    <row r="10" spans="1:2" ht="24.75" customHeight="1">
      <c r="A10" s="312" t="s">
        <v>891</v>
      </c>
      <c r="B10" s="314">
        <v>680</v>
      </c>
    </row>
    <row r="11" spans="1:2" ht="24.75" customHeight="1">
      <c r="A11" s="312" t="s">
        <v>892</v>
      </c>
      <c r="B11" s="314">
        <v>70</v>
      </c>
    </row>
    <row r="12" spans="1:2" ht="24.75" customHeight="1">
      <c r="A12" s="312" t="s">
        <v>893</v>
      </c>
      <c r="B12" s="314">
        <v>360</v>
      </c>
    </row>
    <row r="13" spans="1:2" ht="24.75" customHeight="1">
      <c r="A13" s="312" t="s">
        <v>894</v>
      </c>
      <c r="B13" s="314">
        <v>715</v>
      </c>
    </row>
    <row r="14" spans="1:2" ht="24.75" customHeight="1">
      <c r="A14" s="312" t="s">
        <v>895</v>
      </c>
      <c r="B14" s="314">
        <v>350</v>
      </c>
    </row>
    <row r="15" spans="1:2" ht="24.75" customHeight="1">
      <c r="A15" s="312" t="s">
        <v>896</v>
      </c>
      <c r="B15" s="314">
        <v>1018</v>
      </c>
    </row>
    <row r="16" spans="1:2" ht="24.75" customHeight="1">
      <c r="A16" s="312" t="s">
        <v>897</v>
      </c>
      <c r="B16" s="314">
        <v>240</v>
      </c>
    </row>
    <row r="17" spans="1:2" ht="24.75" customHeight="1">
      <c r="A17" s="312" t="s">
        <v>898</v>
      </c>
      <c r="B17" s="314">
        <v>335</v>
      </c>
    </row>
    <row r="18" spans="1:2" ht="24.75" customHeight="1">
      <c r="A18" s="312" t="s">
        <v>899</v>
      </c>
      <c r="B18" s="314">
        <v>460</v>
      </c>
    </row>
    <row r="19" spans="1:2" ht="24.75" customHeight="1">
      <c r="A19" s="312" t="s">
        <v>900</v>
      </c>
      <c r="B19" s="314">
        <v>451</v>
      </c>
    </row>
  </sheetData>
  <sheetProtection/>
  <mergeCells count="1">
    <mergeCell ref="A2:B2"/>
  </mergeCells>
  <printOptions horizontalCentered="1"/>
  <pageMargins left="0.39" right="0.39" top="0.39" bottom="0.39" header="0.31" footer="0.31"/>
  <pageSetup errors="NA" firstPageNumber="1" useFirstPageNumber="1" fitToHeight="1"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A1:M21"/>
  <sheetViews>
    <sheetView zoomScaleSheetLayoutView="100" zoomScalePageLayoutView="0" workbookViewId="0" topLeftCell="A1">
      <selection activeCell="C4" sqref="C4:M4"/>
    </sheetView>
  </sheetViews>
  <sheetFormatPr defaultColWidth="9.140625" defaultRowHeight="12.75"/>
  <cols>
    <col min="1" max="1" width="40.140625" style="316" customWidth="1"/>
    <col min="2" max="2" width="15.140625" style="316" customWidth="1"/>
    <col min="3" max="6" width="10.00390625" style="316" customWidth="1"/>
    <col min="7" max="7" width="9.28125" style="316" bestFit="1" customWidth="1"/>
    <col min="8" max="9" width="10.00390625" style="316" customWidth="1"/>
    <col min="10" max="16384" width="9.140625" style="316" customWidth="1"/>
  </cols>
  <sheetData>
    <row r="1" spans="1:9" ht="14.25">
      <c r="A1" s="468" t="s">
        <v>1094</v>
      </c>
      <c r="B1" s="315"/>
      <c r="C1" s="315"/>
      <c r="D1" s="315"/>
      <c r="E1" s="315"/>
      <c r="F1" s="315"/>
      <c r="G1" s="315"/>
      <c r="H1" s="315"/>
      <c r="I1" s="315"/>
    </row>
    <row r="2" spans="1:13" ht="24">
      <c r="A2" s="512" t="s">
        <v>1118</v>
      </c>
      <c r="B2" s="512"/>
      <c r="C2" s="512"/>
      <c r="D2" s="512"/>
      <c r="E2" s="512"/>
      <c r="F2" s="512"/>
      <c r="G2" s="512"/>
      <c r="H2" s="512"/>
      <c r="I2" s="512"/>
      <c r="J2" s="512"/>
      <c r="K2" s="512"/>
      <c r="L2" s="512"/>
      <c r="M2" s="512"/>
    </row>
    <row r="3" spans="1:13" ht="14.25">
      <c r="A3" s="315"/>
      <c r="B3" s="315"/>
      <c r="C3" s="315"/>
      <c r="D3" s="315"/>
      <c r="E3" s="315"/>
      <c r="F3" s="315"/>
      <c r="G3" s="315"/>
      <c r="L3" s="513" t="s">
        <v>233</v>
      </c>
      <c r="M3" s="513"/>
    </row>
    <row r="4" spans="1:13" ht="24.75" customHeight="1">
      <c r="A4" s="442" t="s">
        <v>234</v>
      </c>
      <c r="B4" s="442" t="s">
        <v>901</v>
      </c>
      <c r="C4" s="442" t="s">
        <v>1026</v>
      </c>
      <c r="D4" s="442" t="s">
        <v>1027</v>
      </c>
      <c r="E4" s="442" t="s">
        <v>1028</v>
      </c>
      <c r="F4" s="442" t="s">
        <v>1029</v>
      </c>
      <c r="G4" s="442" t="s">
        <v>1030</v>
      </c>
      <c r="H4" s="442" t="s">
        <v>1031</v>
      </c>
      <c r="I4" s="442" t="s">
        <v>1032</v>
      </c>
      <c r="J4" s="442" t="s">
        <v>1033</v>
      </c>
      <c r="K4" s="442" t="s">
        <v>1034</v>
      </c>
      <c r="L4" s="442" t="s">
        <v>1035</v>
      </c>
      <c r="M4" s="442" t="s">
        <v>1036</v>
      </c>
    </row>
    <row r="5" spans="1:13" ht="24.75" customHeight="1">
      <c r="A5" s="443" t="s">
        <v>902</v>
      </c>
      <c r="B5" s="443">
        <f>SUM(C5:I5)</f>
        <v>2276</v>
      </c>
      <c r="C5" s="443">
        <f aca="true" t="shared" si="0" ref="C5:M5">SUM(C6:C10)</f>
        <v>437</v>
      </c>
      <c r="D5" s="443">
        <f t="shared" si="0"/>
        <v>353</v>
      </c>
      <c r="E5" s="443">
        <f t="shared" si="0"/>
        <v>592</v>
      </c>
      <c r="F5" s="443">
        <f t="shared" si="0"/>
        <v>128</v>
      </c>
      <c r="G5" s="443">
        <f t="shared" si="0"/>
        <v>441</v>
      </c>
      <c r="H5" s="443">
        <f t="shared" si="0"/>
        <v>325</v>
      </c>
      <c r="I5" s="443">
        <f t="shared" si="0"/>
        <v>0</v>
      </c>
      <c r="J5" s="443">
        <f t="shared" si="0"/>
        <v>0</v>
      </c>
      <c r="K5" s="443">
        <f t="shared" si="0"/>
        <v>0</v>
      </c>
      <c r="L5" s="443">
        <f t="shared" si="0"/>
        <v>0</v>
      </c>
      <c r="M5" s="443">
        <f t="shared" si="0"/>
        <v>0</v>
      </c>
    </row>
    <row r="6" spans="1:13" ht="24.75" customHeight="1">
      <c r="A6" s="317" t="s">
        <v>1037</v>
      </c>
      <c r="B6" s="443">
        <f>SUM(C6:I6)</f>
        <v>1207</v>
      </c>
      <c r="C6" s="318">
        <v>204</v>
      </c>
      <c r="D6" s="318">
        <v>189</v>
      </c>
      <c r="E6" s="318">
        <v>299</v>
      </c>
      <c r="F6" s="318">
        <v>103</v>
      </c>
      <c r="G6" s="318">
        <v>202</v>
      </c>
      <c r="H6" s="318">
        <v>210</v>
      </c>
      <c r="I6" s="318"/>
      <c r="J6" s="318"/>
      <c r="K6" s="318"/>
      <c r="L6" s="318"/>
      <c r="M6" s="318"/>
    </row>
    <row r="7" spans="1:13" ht="24.75" customHeight="1">
      <c r="A7" s="317" t="s">
        <v>1038</v>
      </c>
      <c r="B7" s="443">
        <f>SUM(C7:I7)</f>
        <v>57</v>
      </c>
      <c r="C7" s="318">
        <v>17</v>
      </c>
      <c r="D7" s="318">
        <v>7</v>
      </c>
      <c r="E7" s="318">
        <v>8</v>
      </c>
      <c r="F7" s="318">
        <v>4</v>
      </c>
      <c r="G7" s="318">
        <v>8</v>
      </c>
      <c r="H7" s="318">
        <v>13</v>
      </c>
      <c r="I7" s="318"/>
      <c r="J7" s="318"/>
      <c r="K7" s="318"/>
      <c r="L7" s="318"/>
      <c r="M7" s="318"/>
    </row>
    <row r="8" spans="1:13" ht="24.75" customHeight="1">
      <c r="A8" s="317" t="s">
        <v>1039</v>
      </c>
      <c r="B8" s="443">
        <f>SUM(C8:I8)</f>
        <v>5</v>
      </c>
      <c r="C8" s="318">
        <v>0</v>
      </c>
      <c r="D8" s="318"/>
      <c r="E8" s="318">
        <v>1</v>
      </c>
      <c r="F8" s="318">
        <v>0</v>
      </c>
      <c r="G8" s="318">
        <v>3</v>
      </c>
      <c r="H8" s="318">
        <v>1</v>
      </c>
      <c r="I8" s="318"/>
      <c r="J8" s="318"/>
      <c r="K8" s="318"/>
      <c r="L8" s="318"/>
      <c r="M8" s="318"/>
    </row>
    <row r="9" spans="1:13" ht="24.75" customHeight="1">
      <c r="A9" s="317" t="s">
        <v>1040</v>
      </c>
      <c r="B9" s="443">
        <f>C9+D9+E9+F9+G9+H9</f>
        <v>879</v>
      </c>
      <c r="C9" s="318">
        <v>186</v>
      </c>
      <c r="D9" s="318">
        <v>141</v>
      </c>
      <c r="E9" s="318">
        <v>232</v>
      </c>
      <c r="F9" s="318">
        <v>20</v>
      </c>
      <c r="G9" s="318">
        <v>213</v>
      </c>
      <c r="H9" s="318">
        <v>87</v>
      </c>
      <c r="I9" s="318"/>
      <c r="J9" s="318"/>
      <c r="K9" s="318"/>
      <c r="L9" s="318"/>
      <c r="M9" s="318"/>
    </row>
    <row r="10" spans="1:13" ht="24.75" customHeight="1">
      <c r="A10" s="317" t="s">
        <v>1041</v>
      </c>
      <c r="B10" s="443">
        <f>C10+D10+E10+F10+G10+H10</f>
        <v>128</v>
      </c>
      <c r="C10" s="318">
        <v>30</v>
      </c>
      <c r="D10" s="318">
        <v>16</v>
      </c>
      <c r="E10" s="318">
        <v>52</v>
      </c>
      <c r="F10" s="318">
        <v>1</v>
      </c>
      <c r="G10" s="318">
        <v>15</v>
      </c>
      <c r="H10" s="318">
        <v>14</v>
      </c>
      <c r="I10" s="318"/>
      <c r="J10" s="318"/>
      <c r="K10" s="318"/>
      <c r="L10" s="318"/>
      <c r="M10" s="318"/>
    </row>
    <row r="11" spans="1:13" s="446" customFormat="1" ht="24.75" customHeight="1">
      <c r="A11" s="444" t="s">
        <v>903</v>
      </c>
      <c r="B11" s="444">
        <f aca="true" t="shared" si="1" ref="B11:B18">SUM(C11:M11)</f>
        <v>13200</v>
      </c>
      <c r="C11" s="444">
        <f aca="true" t="shared" si="2" ref="C11:M11">SUM(C12:C17)</f>
        <v>1201</v>
      </c>
      <c r="D11" s="444">
        <f t="shared" si="2"/>
        <v>1145</v>
      </c>
      <c r="E11" s="444">
        <f t="shared" si="2"/>
        <v>1172</v>
      </c>
      <c r="F11" s="444">
        <f t="shared" si="2"/>
        <v>891</v>
      </c>
      <c r="G11" s="444">
        <f t="shared" si="2"/>
        <v>2142</v>
      </c>
      <c r="H11" s="444">
        <f t="shared" si="2"/>
        <v>2354</v>
      </c>
      <c r="I11" s="444">
        <f t="shared" si="2"/>
        <v>1000</v>
      </c>
      <c r="J11" s="444">
        <f t="shared" si="2"/>
        <v>1265</v>
      </c>
      <c r="K11" s="444">
        <f t="shared" si="2"/>
        <v>535</v>
      </c>
      <c r="L11" s="444">
        <f t="shared" si="2"/>
        <v>733</v>
      </c>
      <c r="M11" s="444">
        <f t="shared" si="2"/>
        <v>762</v>
      </c>
    </row>
    <row r="12" spans="1:13" s="446" customFormat="1" ht="24.75" customHeight="1">
      <c r="A12" s="319" t="s">
        <v>1042</v>
      </c>
      <c r="B12" s="444">
        <f t="shared" si="1"/>
        <v>6608</v>
      </c>
      <c r="C12" s="445">
        <f>62+488</f>
        <v>550</v>
      </c>
      <c r="D12" s="445">
        <f>113+446</f>
        <v>559</v>
      </c>
      <c r="E12" s="445">
        <f>111+459</f>
        <v>570</v>
      </c>
      <c r="F12" s="445">
        <f>78+170</f>
        <v>248</v>
      </c>
      <c r="G12" s="445">
        <f>152+407</f>
        <v>559</v>
      </c>
      <c r="H12" s="445">
        <f>89+679</f>
        <v>768</v>
      </c>
      <c r="I12" s="445">
        <v>898</v>
      </c>
      <c r="J12" s="445">
        <v>1002</v>
      </c>
      <c r="K12" s="445">
        <v>315</v>
      </c>
      <c r="L12" s="445">
        <v>565</v>
      </c>
      <c r="M12" s="445">
        <v>574</v>
      </c>
    </row>
    <row r="13" spans="1:13" s="446" customFormat="1" ht="24.75" customHeight="1">
      <c r="A13" s="319" t="s">
        <v>1043</v>
      </c>
      <c r="B13" s="444">
        <f t="shared" si="1"/>
        <v>3034</v>
      </c>
      <c r="C13" s="445">
        <f>96+141+90</f>
        <v>327</v>
      </c>
      <c r="D13" s="445">
        <f>138+162</f>
        <v>300</v>
      </c>
      <c r="E13" s="445">
        <f>156+148</f>
        <v>304</v>
      </c>
      <c r="F13" s="445">
        <f>140+143</f>
        <v>283</v>
      </c>
      <c r="G13" s="445">
        <f>181+228+393</f>
        <v>802</v>
      </c>
      <c r="H13" s="445">
        <f>108+151+310</f>
        <v>569</v>
      </c>
      <c r="I13" s="445">
        <f>23+10</f>
        <v>33</v>
      </c>
      <c r="J13" s="445">
        <f>21+10+13</f>
        <v>44</v>
      </c>
      <c r="K13" s="445">
        <f>26+19+100</f>
        <v>145</v>
      </c>
      <c r="L13" s="445">
        <f>21+10+60</f>
        <v>91</v>
      </c>
      <c r="M13" s="445">
        <f>21+10+105</f>
        <v>136</v>
      </c>
    </row>
    <row r="14" spans="1:13" s="446" customFormat="1" ht="24.75" customHeight="1">
      <c r="A14" s="319" t="s">
        <v>1044</v>
      </c>
      <c r="B14" s="444">
        <f t="shared" si="1"/>
        <v>1053</v>
      </c>
      <c r="C14" s="445">
        <v>105</v>
      </c>
      <c r="D14" s="445"/>
      <c r="E14" s="445"/>
      <c r="F14" s="445">
        <v>14</v>
      </c>
      <c r="G14" s="445">
        <v>1</v>
      </c>
      <c r="H14" s="445">
        <v>638</v>
      </c>
      <c r="I14" s="445">
        <v>29</v>
      </c>
      <c r="J14" s="445">
        <v>184</v>
      </c>
      <c r="K14" s="445">
        <v>28</v>
      </c>
      <c r="L14" s="445">
        <v>30</v>
      </c>
      <c r="M14" s="445">
        <v>24</v>
      </c>
    </row>
    <row r="15" spans="1:13" s="446" customFormat="1" ht="24.75" customHeight="1">
      <c r="A15" s="319" t="s">
        <v>1045</v>
      </c>
      <c r="B15" s="444">
        <f t="shared" si="1"/>
        <v>1444</v>
      </c>
      <c r="C15" s="445">
        <f>136</f>
        <v>136</v>
      </c>
      <c r="D15" s="445">
        <v>139</v>
      </c>
      <c r="E15" s="445">
        <v>112</v>
      </c>
      <c r="F15" s="445">
        <v>116</v>
      </c>
      <c r="G15" s="445">
        <f>169+407</f>
        <v>576</v>
      </c>
      <c r="H15" s="445">
        <f>153+58</f>
        <v>211</v>
      </c>
      <c r="I15" s="445">
        <v>36</v>
      </c>
      <c r="J15" s="445">
        <v>33</v>
      </c>
      <c r="K15" s="445">
        <v>30</v>
      </c>
      <c r="L15" s="445">
        <v>29</v>
      </c>
      <c r="M15" s="445">
        <v>26</v>
      </c>
    </row>
    <row r="16" spans="1:13" s="446" customFormat="1" ht="24.75" customHeight="1">
      <c r="A16" s="319" t="s">
        <v>1046</v>
      </c>
      <c r="B16" s="444">
        <f t="shared" si="1"/>
        <v>456</v>
      </c>
      <c r="C16" s="445">
        <v>24</v>
      </c>
      <c r="D16" s="445">
        <v>79</v>
      </c>
      <c r="E16" s="445">
        <v>102</v>
      </c>
      <c r="F16" s="445">
        <v>67</v>
      </c>
      <c r="G16" s="445">
        <v>89</v>
      </c>
      <c r="H16" s="445">
        <v>95</v>
      </c>
      <c r="I16" s="445"/>
      <c r="J16" s="445"/>
      <c r="K16" s="445"/>
      <c r="L16" s="445"/>
      <c r="M16" s="445"/>
    </row>
    <row r="17" spans="1:13" s="446" customFormat="1" ht="24.75" customHeight="1">
      <c r="A17" s="319" t="s">
        <v>1047</v>
      </c>
      <c r="B17" s="444">
        <f t="shared" si="1"/>
        <v>605</v>
      </c>
      <c r="C17" s="445">
        <f>39+20</f>
        <v>59</v>
      </c>
      <c r="D17" s="445">
        <f>46+22</f>
        <v>68</v>
      </c>
      <c r="E17" s="445">
        <f>52+32</f>
        <v>84</v>
      </c>
      <c r="F17" s="445">
        <f>58+25+80</f>
        <v>163</v>
      </c>
      <c r="G17" s="445">
        <f>79+36</f>
        <v>115</v>
      </c>
      <c r="H17" s="445">
        <f>51+22</f>
        <v>73</v>
      </c>
      <c r="I17" s="445">
        <f>4</f>
        <v>4</v>
      </c>
      <c r="J17" s="445">
        <v>2</v>
      </c>
      <c r="K17" s="445">
        <v>17</v>
      </c>
      <c r="L17" s="445">
        <f>14+4</f>
        <v>18</v>
      </c>
      <c r="M17" s="445">
        <v>2</v>
      </c>
    </row>
    <row r="18" spans="1:13" ht="24.75" customHeight="1">
      <c r="A18" s="443" t="s">
        <v>1048</v>
      </c>
      <c r="B18" s="443">
        <f t="shared" si="1"/>
        <v>2295</v>
      </c>
      <c r="C18" s="443">
        <v>347</v>
      </c>
      <c r="D18" s="443">
        <v>357</v>
      </c>
      <c r="E18" s="443">
        <v>302</v>
      </c>
      <c r="F18" s="443">
        <v>394</v>
      </c>
      <c r="G18" s="443">
        <v>560</v>
      </c>
      <c r="H18" s="443">
        <v>59</v>
      </c>
      <c r="I18" s="443">
        <v>24</v>
      </c>
      <c r="J18" s="443">
        <v>141</v>
      </c>
      <c r="K18" s="443">
        <v>46</v>
      </c>
      <c r="L18" s="443">
        <v>24</v>
      </c>
      <c r="M18" s="443">
        <v>41</v>
      </c>
    </row>
    <row r="19" spans="1:13" ht="24.75" customHeight="1">
      <c r="A19" s="442" t="s">
        <v>904</v>
      </c>
      <c r="B19" s="443">
        <f>SUM(B5,B11,B18)</f>
        <v>17771</v>
      </c>
      <c r="C19" s="443">
        <f aca="true" t="shared" si="3" ref="C19:M19">SUM(C5,C11,C18)</f>
        <v>1985</v>
      </c>
      <c r="D19" s="443">
        <f t="shared" si="3"/>
        <v>1855</v>
      </c>
      <c r="E19" s="443">
        <f t="shared" si="3"/>
        <v>2066</v>
      </c>
      <c r="F19" s="443">
        <f t="shared" si="3"/>
        <v>1413</v>
      </c>
      <c r="G19" s="443">
        <f t="shared" si="3"/>
        <v>3143</v>
      </c>
      <c r="H19" s="443">
        <f t="shared" si="3"/>
        <v>2738</v>
      </c>
      <c r="I19" s="443">
        <f t="shared" si="3"/>
        <v>1024</v>
      </c>
      <c r="J19" s="443">
        <f t="shared" si="3"/>
        <v>1406</v>
      </c>
      <c r="K19" s="443">
        <f t="shared" si="3"/>
        <v>581</v>
      </c>
      <c r="L19" s="443">
        <f t="shared" si="3"/>
        <v>757</v>
      </c>
      <c r="M19" s="443">
        <f t="shared" si="3"/>
        <v>803</v>
      </c>
    </row>
    <row r="20" spans="1:13" ht="21">
      <c r="A20" s="514" t="s">
        <v>1049</v>
      </c>
      <c r="B20" s="514"/>
      <c r="C20" s="514"/>
      <c r="D20" s="514"/>
      <c r="E20" s="514"/>
      <c r="F20" s="514"/>
      <c r="G20" s="514"/>
      <c r="H20" s="514"/>
      <c r="I20" s="514"/>
      <c r="J20" s="514"/>
      <c r="K20" s="514"/>
      <c r="L20" s="514"/>
      <c r="M20" s="514"/>
    </row>
    <row r="21" spans="1:13" ht="259.5" customHeight="1">
      <c r="A21" s="511" t="s">
        <v>1054</v>
      </c>
      <c r="B21" s="511"/>
      <c r="C21" s="511"/>
      <c r="D21" s="511"/>
      <c r="E21" s="511"/>
      <c r="F21" s="511"/>
      <c r="G21" s="511"/>
      <c r="H21" s="511"/>
      <c r="I21" s="511"/>
      <c r="J21" s="511"/>
      <c r="K21" s="511"/>
      <c r="L21" s="511"/>
      <c r="M21" s="511"/>
    </row>
  </sheetData>
  <sheetProtection/>
  <mergeCells count="4">
    <mergeCell ref="A21:M21"/>
    <mergeCell ref="A2:M2"/>
    <mergeCell ref="L3:M3"/>
    <mergeCell ref="A20:M20"/>
  </mergeCells>
  <printOptions horizontalCentered="1"/>
  <pageMargins left="0.39" right="0.39" top="0.39" bottom="0.39" header="0.31" footer="0.31"/>
  <pageSetup errors="NA" firstPageNumber="1" useFirstPageNumber="1" fitToHeight="1" fitToWidth="1" horizontalDpi="600" verticalDpi="600" orientation="portrait" paperSize="9" scale="60" r:id="rId1"/>
</worksheet>
</file>

<file path=xl/worksheets/sheet14.xml><?xml version="1.0" encoding="utf-8"?>
<worksheet xmlns="http://schemas.openxmlformats.org/spreadsheetml/2006/main" xmlns:r="http://schemas.openxmlformats.org/officeDocument/2006/relationships">
  <sheetPr>
    <pageSetUpPr fitToPage="1"/>
  </sheetPr>
  <dimension ref="A1:B46"/>
  <sheetViews>
    <sheetView tabSelected="1" zoomScaleSheetLayoutView="100" zoomScalePageLayoutView="0" workbookViewId="0" topLeftCell="A16">
      <selection activeCell="F20" sqref="F20"/>
    </sheetView>
  </sheetViews>
  <sheetFormatPr defaultColWidth="10.00390625" defaultRowHeight="12.75"/>
  <cols>
    <col min="1" max="1" width="61.8515625" style="1" customWidth="1"/>
    <col min="2" max="2" width="22.8515625" style="1" customWidth="1"/>
    <col min="3" max="16384" width="10.00390625" style="1" customWidth="1"/>
  </cols>
  <sheetData>
    <row r="1" spans="1:2" ht="18" customHeight="1">
      <c r="A1" s="469" t="s">
        <v>1095</v>
      </c>
      <c r="B1" s="167"/>
    </row>
    <row r="2" spans="1:2" ht="33" customHeight="1">
      <c r="A2" s="543" t="s">
        <v>1171</v>
      </c>
      <c r="B2" s="544"/>
    </row>
    <row r="3" spans="1:2" ht="17.25" customHeight="1">
      <c r="A3" s="545"/>
      <c r="B3" s="546" t="s">
        <v>233</v>
      </c>
    </row>
    <row r="4" spans="1:2" ht="25.5" customHeight="1">
      <c r="A4" s="458" t="s">
        <v>1172</v>
      </c>
      <c r="B4" s="168" t="s">
        <v>1173</v>
      </c>
    </row>
    <row r="5" spans="1:2" ht="27.75" customHeight="1">
      <c r="A5" s="547" t="s">
        <v>248</v>
      </c>
      <c r="B5" s="548">
        <f>B6+B9+B10+B12+B14+B17+B18</f>
        <v>2295</v>
      </c>
    </row>
    <row r="6" spans="1:2" ht="27.75" customHeight="1">
      <c r="A6" s="549" t="s">
        <v>249</v>
      </c>
      <c r="B6" s="550">
        <v>80</v>
      </c>
    </row>
    <row r="7" spans="1:2" ht="27.75" customHeight="1">
      <c r="A7" s="549" t="s">
        <v>250</v>
      </c>
      <c r="B7" s="550"/>
    </row>
    <row r="8" spans="1:2" ht="27.75" customHeight="1">
      <c r="A8" s="549" t="s">
        <v>251</v>
      </c>
      <c r="B8" s="550"/>
    </row>
    <row r="9" spans="1:2" ht="27.75" customHeight="1">
      <c r="A9" s="549" t="s">
        <v>252</v>
      </c>
      <c r="B9" s="550">
        <v>54</v>
      </c>
    </row>
    <row r="10" spans="1:2" ht="27.75" customHeight="1">
      <c r="A10" s="549" t="s">
        <v>253</v>
      </c>
      <c r="B10" s="550">
        <v>809</v>
      </c>
    </row>
    <row r="11" spans="1:2" ht="27.75" customHeight="1">
      <c r="A11" s="549" t="s">
        <v>1174</v>
      </c>
      <c r="B11" s="550">
        <v>711</v>
      </c>
    </row>
    <row r="12" spans="1:2" ht="27.75" customHeight="1">
      <c r="A12" s="549" t="s">
        <v>254</v>
      </c>
      <c r="B12" s="550">
        <v>219</v>
      </c>
    </row>
    <row r="13" spans="1:2" ht="27.75" customHeight="1">
      <c r="A13" s="549" t="s">
        <v>255</v>
      </c>
      <c r="B13" s="550">
        <v>150</v>
      </c>
    </row>
    <row r="14" spans="1:2" ht="27.75" customHeight="1">
      <c r="A14" s="549" t="s">
        <v>256</v>
      </c>
      <c r="B14" s="550">
        <f>B15+B16</f>
        <v>726</v>
      </c>
    </row>
    <row r="15" spans="1:2" ht="27.75" customHeight="1">
      <c r="A15" s="549" t="s">
        <v>1175</v>
      </c>
      <c r="B15" s="550">
        <v>500</v>
      </c>
    </row>
    <row r="16" spans="1:2" ht="27.75" customHeight="1">
      <c r="A16" s="549" t="s">
        <v>1176</v>
      </c>
      <c r="B16" s="550">
        <v>226</v>
      </c>
    </row>
    <row r="17" spans="1:2" ht="27.75" customHeight="1">
      <c r="A17" s="549" t="s">
        <v>257</v>
      </c>
      <c r="B17" s="550">
        <v>272</v>
      </c>
    </row>
    <row r="18" spans="1:2" ht="27.75" customHeight="1">
      <c r="A18" s="549" t="s">
        <v>258</v>
      </c>
      <c r="B18" s="550">
        <v>135</v>
      </c>
    </row>
    <row r="19" spans="1:2" ht="30" customHeight="1">
      <c r="A19" s="551" t="s">
        <v>1177</v>
      </c>
      <c r="B19" s="551"/>
    </row>
    <row r="20" spans="1:2" ht="166.5" customHeight="1">
      <c r="A20" s="552" t="s">
        <v>1178</v>
      </c>
      <c r="B20" s="552"/>
    </row>
    <row r="21" ht="14.25">
      <c r="B21" s="169"/>
    </row>
    <row r="22" ht="14.25">
      <c r="B22" s="169"/>
    </row>
    <row r="23" ht="14.25">
      <c r="B23" s="169"/>
    </row>
    <row r="24" ht="14.25">
      <c r="B24" s="169"/>
    </row>
    <row r="25" ht="14.25">
      <c r="B25" s="169"/>
    </row>
    <row r="26" ht="14.25">
      <c r="B26" s="169"/>
    </row>
    <row r="27" ht="14.25">
      <c r="B27" s="169"/>
    </row>
    <row r="28" ht="14.25">
      <c r="B28" s="169"/>
    </row>
    <row r="29" ht="14.25">
      <c r="B29" s="169"/>
    </row>
    <row r="30" ht="14.25">
      <c r="B30" s="169"/>
    </row>
    <row r="31" ht="14.25">
      <c r="B31" s="169"/>
    </row>
    <row r="32" ht="14.25">
      <c r="B32" s="169"/>
    </row>
    <row r="33" ht="14.25">
      <c r="B33" s="169"/>
    </row>
    <row r="34" ht="14.25">
      <c r="B34" s="169"/>
    </row>
    <row r="35" ht="14.25">
      <c r="B35" s="169"/>
    </row>
    <row r="36" ht="14.25">
      <c r="B36" s="169"/>
    </row>
    <row r="37" ht="14.25">
      <c r="B37" s="169"/>
    </row>
    <row r="38" ht="14.25">
      <c r="B38" s="169"/>
    </row>
    <row r="39" ht="14.25">
      <c r="B39" s="169"/>
    </row>
    <row r="40" ht="14.25">
      <c r="B40" s="169"/>
    </row>
    <row r="41" ht="14.25">
      <c r="B41" s="169"/>
    </row>
    <row r="42" ht="14.25">
      <c r="B42" s="169"/>
    </row>
    <row r="43" ht="14.25">
      <c r="B43" s="169"/>
    </row>
    <row r="44" ht="14.25">
      <c r="B44" s="169"/>
    </row>
    <row r="45" ht="14.25">
      <c r="B45" s="169"/>
    </row>
    <row r="46" ht="14.25">
      <c r="B46" s="169"/>
    </row>
  </sheetData>
  <sheetProtection/>
  <mergeCells count="3">
    <mergeCell ref="A2:B2"/>
    <mergeCell ref="A19:B19"/>
    <mergeCell ref="A20:B20"/>
  </mergeCells>
  <printOptions horizontalCentered="1"/>
  <pageMargins left="0.39" right="0.39" top="0.39" bottom="0.39" header="0.31" footer="0.31"/>
  <pageSetup errors="NA" firstPageNumber="1" useFirstPageNumber="1"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K16" sqref="K16"/>
    </sheetView>
  </sheetViews>
  <sheetFormatPr defaultColWidth="9.8515625" defaultRowHeight="12.75"/>
  <cols>
    <col min="1" max="1" width="46.421875" style="147" customWidth="1"/>
    <col min="2" max="2" width="18.140625" style="147" customWidth="1"/>
    <col min="3" max="3" width="17.421875" style="147" customWidth="1"/>
    <col min="4" max="4" width="17.421875" style="148" customWidth="1"/>
    <col min="5" max="6" width="10.421875" style="147" customWidth="1"/>
    <col min="7" max="16384" width="9.8515625" style="147" customWidth="1"/>
  </cols>
  <sheetData>
    <row r="1" spans="1:4" s="138" customFormat="1" ht="21" customHeight="1">
      <c r="A1" s="470" t="s">
        <v>1096</v>
      </c>
      <c r="B1" s="149"/>
      <c r="C1" s="149"/>
      <c r="D1" s="150"/>
    </row>
    <row r="2" spans="1:5" s="162" customFormat="1" ht="24.75" customHeight="1">
      <c r="A2" s="320"/>
      <c r="B2" s="321"/>
      <c r="C2" s="321"/>
      <c r="D2" s="321"/>
      <c r="E2" s="321"/>
    </row>
    <row r="3" spans="1:5" s="140" customFormat="1" ht="21.75" customHeight="1">
      <c r="A3" s="515" t="s">
        <v>1142</v>
      </c>
      <c r="B3" s="515"/>
      <c r="C3" s="515"/>
      <c r="D3" s="515"/>
      <c r="E3" s="515"/>
    </row>
    <row r="4" spans="1:5" s="164" customFormat="1" ht="27.75" customHeight="1">
      <c r="A4" s="321"/>
      <c r="B4" s="321"/>
      <c r="C4" s="321"/>
      <c r="D4" s="321"/>
      <c r="E4" s="322" t="s">
        <v>905</v>
      </c>
    </row>
    <row r="5" spans="1:5" ht="27.75" customHeight="1">
      <c r="A5" s="323" t="s">
        <v>906</v>
      </c>
      <c r="B5" s="324" t="s">
        <v>907</v>
      </c>
      <c r="C5" s="324" t="s">
        <v>908</v>
      </c>
      <c r="D5" s="324" t="s">
        <v>909</v>
      </c>
      <c r="E5" s="325" t="s">
        <v>910</v>
      </c>
    </row>
    <row r="6" spans="1:5" ht="29.25" customHeight="1">
      <c r="A6" s="326" t="s">
        <v>911</v>
      </c>
      <c r="B6" s="233">
        <v>21680</v>
      </c>
      <c r="C6" s="234"/>
      <c r="D6" s="327"/>
      <c r="E6" s="328"/>
    </row>
    <row r="7" spans="1:5" ht="29.25" customHeight="1">
      <c r="A7" s="329" t="s">
        <v>912</v>
      </c>
      <c r="B7" s="242">
        <v>1674</v>
      </c>
      <c r="C7" s="239"/>
      <c r="D7" s="330"/>
      <c r="E7" s="331"/>
    </row>
    <row r="8" spans="1:5" ht="29.25" customHeight="1">
      <c r="A8" s="329" t="s">
        <v>913</v>
      </c>
      <c r="B8" s="242">
        <v>389176</v>
      </c>
      <c r="C8" s="239">
        <v>364000</v>
      </c>
      <c r="D8" s="330">
        <f aca="true" t="shared" si="0" ref="D8:D16">C8/B8*100-100</f>
        <v>-6.469052562336827</v>
      </c>
      <c r="E8" s="331"/>
    </row>
    <row r="9" spans="1:5" ht="29.25" customHeight="1">
      <c r="A9" s="329" t="s">
        <v>914</v>
      </c>
      <c r="B9" s="242">
        <v>548</v>
      </c>
      <c r="C9" s="239">
        <v>630</v>
      </c>
      <c r="D9" s="330">
        <f t="shared" si="0"/>
        <v>14.96350364963503</v>
      </c>
      <c r="E9" s="331"/>
    </row>
    <row r="10" spans="1:5" ht="29.25" customHeight="1">
      <c r="A10" s="329" t="s">
        <v>915</v>
      </c>
      <c r="B10" s="242">
        <v>19948</v>
      </c>
      <c r="C10" s="239">
        <v>20000</v>
      </c>
      <c r="D10" s="330">
        <f t="shared" si="0"/>
        <v>0.26067776218168603</v>
      </c>
      <c r="E10" s="331"/>
    </row>
    <row r="11" spans="1:5" ht="29.25" customHeight="1">
      <c r="A11" s="329" t="s">
        <v>916</v>
      </c>
      <c r="B11" s="242">
        <v>2955</v>
      </c>
      <c r="C11" s="239">
        <v>3000</v>
      </c>
      <c r="D11" s="330">
        <f t="shared" si="0"/>
        <v>1.5228426395939039</v>
      </c>
      <c r="E11" s="331"/>
    </row>
    <row r="12" spans="1:5" ht="29.25" customHeight="1">
      <c r="A12" s="334" t="s">
        <v>406</v>
      </c>
      <c r="B12" s="335">
        <f>B6+B7+B8+B9+B10+B11</f>
        <v>435981</v>
      </c>
      <c r="C12" s="335">
        <f>C6+C7+C8+C9+C10+C11</f>
        <v>387630</v>
      </c>
      <c r="D12" s="336">
        <f t="shared" si="0"/>
        <v>-11.090162185966818</v>
      </c>
      <c r="E12" s="337"/>
    </row>
    <row r="13" spans="1:5" ht="29.25" customHeight="1">
      <c r="A13" s="338" t="s">
        <v>917</v>
      </c>
      <c r="B13" s="234">
        <f>SUM(B14:B16)</f>
        <v>117446</v>
      </c>
      <c r="C13" s="234">
        <f>SUM(C14:C16)</f>
        <v>22950</v>
      </c>
      <c r="D13" s="339">
        <f t="shared" si="0"/>
        <v>-80.45910460977811</v>
      </c>
      <c r="E13" s="328"/>
    </row>
    <row r="14" spans="1:5" ht="29.25" customHeight="1">
      <c r="A14" s="340" t="s">
        <v>918</v>
      </c>
      <c r="B14" s="239">
        <v>4734</v>
      </c>
      <c r="C14" s="239">
        <v>1500</v>
      </c>
      <c r="D14" s="341">
        <f t="shared" si="0"/>
        <v>-68.31432192648923</v>
      </c>
      <c r="E14" s="331"/>
    </row>
    <row r="15" spans="1:5" ht="29.25" customHeight="1">
      <c r="A15" s="342" t="s">
        <v>919</v>
      </c>
      <c r="B15" s="239">
        <v>20012</v>
      </c>
      <c r="C15" s="239">
        <v>1450</v>
      </c>
      <c r="D15" s="341">
        <f t="shared" si="0"/>
        <v>-92.75434739156506</v>
      </c>
      <c r="E15" s="331"/>
    </row>
    <row r="16" spans="1:5" ht="29.25" customHeight="1">
      <c r="A16" s="343" t="s">
        <v>920</v>
      </c>
      <c r="B16" s="239">
        <v>92700</v>
      </c>
      <c r="C16" s="239">
        <v>20000</v>
      </c>
      <c r="D16" s="332">
        <f t="shared" si="0"/>
        <v>-78.42502696871628</v>
      </c>
      <c r="E16" s="331"/>
    </row>
    <row r="17" spans="1:5" ht="29.25" customHeight="1">
      <c r="A17" s="333" t="s">
        <v>921</v>
      </c>
      <c r="B17" s="242">
        <v>51</v>
      </c>
      <c r="C17" s="239"/>
      <c r="D17" s="330"/>
      <c r="E17" s="331"/>
    </row>
    <row r="18" spans="1:5" ht="29.25" customHeight="1">
      <c r="A18" s="344" t="s">
        <v>922</v>
      </c>
      <c r="B18" s="251">
        <f>B12+B13+B17</f>
        <v>553478</v>
      </c>
      <c r="C18" s="252">
        <f>C12+C13</f>
        <v>410580</v>
      </c>
      <c r="D18" s="345">
        <f>C18/B18*100-100</f>
        <v>-25.818189702210375</v>
      </c>
      <c r="E18" s="337"/>
    </row>
  </sheetData>
  <sheetProtection/>
  <mergeCells count="1">
    <mergeCell ref="A3:E3"/>
  </mergeCells>
  <printOptions horizontalCentered="1"/>
  <pageMargins left="0.39" right="0.39" top="0.39" bottom="0.39" header="0.31" footer="0.31"/>
  <pageSetup errors="NA" firstPageNumber="1" useFirstPageNumber="1" fitToHeight="1" fitToWidth="1"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
      <selection activeCell="I20" sqref="I20"/>
    </sheetView>
  </sheetViews>
  <sheetFormatPr defaultColWidth="9.8515625" defaultRowHeight="12.75"/>
  <cols>
    <col min="1" max="1" width="61.57421875" style="165" customWidth="1"/>
    <col min="2" max="2" width="15.8515625" style="147" customWidth="1"/>
    <col min="3" max="3" width="16.140625" style="147" customWidth="1"/>
    <col min="4" max="4" width="13.8515625" style="166" customWidth="1"/>
    <col min="5" max="5" width="10.421875" style="147" customWidth="1"/>
    <col min="6" max="16384" width="9.8515625" style="147" customWidth="1"/>
  </cols>
  <sheetData>
    <row r="1" spans="1:4" s="138" customFormat="1" ht="16.5" customHeight="1">
      <c r="A1" s="471" t="s">
        <v>1097</v>
      </c>
      <c r="B1" s="149"/>
      <c r="C1" s="149"/>
      <c r="D1" s="150"/>
    </row>
    <row r="2" spans="1:5" s="162" customFormat="1" ht="22.5" customHeight="1">
      <c r="A2" s="515" t="s">
        <v>949</v>
      </c>
      <c r="B2" s="515"/>
      <c r="C2" s="515"/>
      <c r="D2" s="515"/>
      <c r="E2" s="515"/>
    </row>
    <row r="3" spans="1:5" s="140" customFormat="1" ht="21" customHeight="1">
      <c r="A3" s="346"/>
      <c r="B3" s="321"/>
      <c r="C3" s="321"/>
      <c r="D3" s="321"/>
      <c r="E3" s="293" t="s">
        <v>530</v>
      </c>
    </row>
    <row r="4" spans="1:5" s="146" customFormat="1" ht="21.75" customHeight="1">
      <c r="A4" s="348" t="s">
        <v>923</v>
      </c>
      <c r="B4" s="324" t="s">
        <v>907</v>
      </c>
      <c r="C4" s="324" t="s">
        <v>908</v>
      </c>
      <c r="D4" s="324" t="s">
        <v>924</v>
      </c>
      <c r="E4" s="325" t="s">
        <v>925</v>
      </c>
    </row>
    <row r="5" spans="1:5" ht="21.75" customHeight="1">
      <c r="A5" s="349" t="s">
        <v>926</v>
      </c>
      <c r="B5" s="350">
        <f>SUM(B6:B7)</f>
        <v>126</v>
      </c>
      <c r="C5" s="351">
        <f>SUM(C6:C7)</f>
        <v>20</v>
      </c>
      <c r="D5" s="352">
        <f>C5/B5*100-100</f>
        <v>-84.12698412698413</v>
      </c>
      <c r="E5" s="370"/>
    </row>
    <row r="6" spans="1:5" ht="21.75" customHeight="1">
      <c r="A6" s="354" t="s">
        <v>927</v>
      </c>
      <c r="B6" s="355">
        <v>46</v>
      </c>
      <c r="C6" s="356">
        <v>20</v>
      </c>
      <c r="D6" s="357">
        <f>C6/B6*100-100</f>
        <v>-56.52173913043478</v>
      </c>
      <c r="E6" s="371"/>
    </row>
    <row r="7" spans="1:5" ht="21.75" customHeight="1">
      <c r="A7" s="354" t="s">
        <v>928</v>
      </c>
      <c r="B7" s="355">
        <v>80</v>
      </c>
      <c r="C7" s="355"/>
      <c r="D7" s="357"/>
      <c r="E7" s="371"/>
    </row>
    <row r="8" spans="1:5" ht="21.75" customHeight="1">
      <c r="A8" s="359" t="s">
        <v>929</v>
      </c>
      <c r="B8" s="355">
        <f>B9</f>
        <v>793</v>
      </c>
      <c r="C8" s="247">
        <f>C9</f>
        <v>690</v>
      </c>
      <c r="D8" s="357">
        <f aca="true" t="shared" si="0" ref="D8:D28">C8/B8*100-100</f>
        <v>-12.98865069356873</v>
      </c>
      <c r="E8" s="371"/>
    </row>
    <row r="9" spans="1:5" ht="21.75" customHeight="1">
      <c r="A9" s="354" t="s">
        <v>930</v>
      </c>
      <c r="B9" s="355">
        <v>793</v>
      </c>
      <c r="C9" s="355">
        <v>690</v>
      </c>
      <c r="D9" s="357">
        <f t="shared" si="0"/>
        <v>-12.98865069356873</v>
      </c>
      <c r="E9" s="371"/>
    </row>
    <row r="10" spans="1:5" ht="21.75" customHeight="1">
      <c r="A10" s="359" t="s">
        <v>931</v>
      </c>
      <c r="B10" s="355">
        <f>SUM(B11:B18)</f>
        <v>472868</v>
      </c>
      <c r="C10" s="355">
        <f>SUM(C11:C18)</f>
        <v>356508</v>
      </c>
      <c r="D10" s="357">
        <f t="shared" si="0"/>
        <v>-24.60728998367408</v>
      </c>
      <c r="E10" s="371"/>
    </row>
    <row r="11" spans="1:5" ht="21.75" customHeight="1">
      <c r="A11" s="354" t="s">
        <v>932</v>
      </c>
      <c r="B11" s="355">
        <f>340743+12494</f>
        <v>353237</v>
      </c>
      <c r="C11" s="355">
        <v>313508</v>
      </c>
      <c r="D11" s="357">
        <f t="shared" si="0"/>
        <v>-11.247123036375001</v>
      </c>
      <c r="E11" s="371"/>
    </row>
    <row r="12" spans="1:5" ht="21.75" customHeight="1">
      <c r="A12" s="354" t="s">
        <v>933</v>
      </c>
      <c r="B12" s="355">
        <f>3916+113</f>
        <v>4029</v>
      </c>
      <c r="C12" s="355"/>
      <c r="D12" s="357"/>
      <c r="E12" s="371"/>
    </row>
    <row r="13" spans="1:5" ht="21.75" customHeight="1">
      <c r="A13" s="354" t="s">
        <v>934</v>
      </c>
      <c r="B13" s="355"/>
      <c r="C13" s="355"/>
      <c r="D13" s="357"/>
      <c r="E13" s="371"/>
    </row>
    <row r="14" spans="1:5" ht="21.75" customHeight="1">
      <c r="A14" s="354" t="s">
        <v>935</v>
      </c>
      <c r="B14" s="355">
        <v>19947</v>
      </c>
      <c r="C14" s="355">
        <v>20000</v>
      </c>
      <c r="D14" s="357">
        <f t="shared" si="0"/>
        <v>0.26570411590715537</v>
      </c>
      <c r="E14" s="371"/>
    </row>
    <row r="15" spans="1:5" ht="21.75" customHeight="1">
      <c r="A15" s="354" t="s">
        <v>936</v>
      </c>
      <c r="B15" s="355">
        <v>2955</v>
      </c>
      <c r="C15" s="247">
        <v>3000</v>
      </c>
      <c r="D15" s="357">
        <f t="shared" si="0"/>
        <v>1.5228426395939039</v>
      </c>
      <c r="E15" s="371"/>
    </row>
    <row r="16" spans="1:5" ht="21.75" customHeight="1">
      <c r="A16" s="354" t="s">
        <v>937</v>
      </c>
      <c r="B16" s="355">
        <v>42700</v>
      </c>
      <c r="C16" s="355"/>
      <c r="D16" s="357"/>
      <c r="E16" s="371"/>
    </row>
    <row r="17" spans="1:5" ht="21.75" customHeight="1">
      <c r="A17" s="354" t="s">
        <v>938</v>
      </c>
      <c r="B17" s="355">
        <v>50000</v>
      </c>
      <c r="C17" s="355"/>
      <c r="D17" s="357"/>
      <c r="E17" s="371"/>
    </row>
    <row r="18" spans="1:5" ht="21.75" customHeight="1">
      <c r="A18" s="354" t="s">
        <v>939</v>
      </c>
      <c r="B18" s="355"/>
      <c r="C18" s="247">
        <v>20000</v>
      </c>
      <c r="D18" s="357"/>
      <c r="E18" s="371"/>
    </row>
    <row r="19" spans="1:5" ht="21.75" customHeight="1">
      <c r="A19" s="359" t="s">
        <v>940</v>
      </c>
      <c r="B19" s="355">
        <f>B20</f>
        <v>1767</v>
      </c>
      <c r="C19" s="247">
        <f>C20</f>
        <v>1130</v>
      </c>
      <c r="D19" s="357">
        <f t="shared" si="0"/>
        <v>-36.04980192416525</v>
      </c>
      <c r="E19" s="371"/>
    </row>
    <row r="20" spans="1:5" ht="21.75" customHeight="1">
      <c r="A20" s="354" t="s">
        <v>941</v>
      </c>
      <c r="B20" s="247">
        <f>1577+190</f>
        <v>1767</v>
      </c>
      <c r="C20" s="247">
        <v>1130</v>
      </c>
      <c r="D20" s="357">
        <f t="shared" si="0"/>
        <v>-36.04980192416525</v>
      </c>
      <c r="E20" s="371"/>
    </row>
    <row r="21" spans="1:5" ht="21.75" customHeight="1">
      <c r="A21" s="359" t="s">
        <v>942</v>
      </c>
      <c r="B21" s="247">
        <v>7812</v>
      </c>
      <c r="C21" s="247">
        <v>10691</v>
      </c>
      <c r="D21" s="357">
        <f t="shared" si="0"/>
        <v>36.853558627752165</v>
      </c>
      <c r="E21" s="371"/>
    </row>
    <row r="22" spans="1:5" ht="21.75" customHeight="1">
      <c r="A22" s="360" t="s">
        <v>431</v>
      </c>
      <c r="B22" s="252">
        <f>B5+B8+B10+B19+B21</f>
        <v>483366</v>
      </c>
      <c r="C22" s="252">
        <f>C5+C8+C10+C19+C21</f>
        <v>369039</v>
      </c>
      <c r="D22" s="361">
        <f t="shared" si="0"/>
        <v>-23.65226350219089</v>
      </c>
      <c r="E22" s="372"/>
    </row>
    <row r="23" spans="1:5" ht="21.75" customHeight="1">
      <c r="A23" s="349" t="s">
        <v>943</v>
      </c>
      <c r="B23" s="351">
        <f>SUM(B24:B27)</f>
        <v>70112</v>
      </c>
      <c r="C23" s="351">
        <f>SUM(C24:C27)</f>
        <v>41541</v>
      </c>
      <c r="D23" s="363">
        <f t="shared" si="0"/>
        <v>-40.75051346417161</v>
      </c>
      <c r="E23" s="373"/>
    </row>
    <row r="24" spans="1:5" ht="21.75" customHeight="1">
      <c r="A24" s="365" t="s">
        <v>944</v>
      </c>
      <c r="B24" s="247">
        <v>91</v>
      </c>
      <c r="C24" s="247">
        <v>91</v>
      </c>
      <c r="D24" s="366"/>
      <c r="E24" s="374"/>
    </row>
    <row r="25" spans="1:5" ht="21.75" customHeight="1">
      <c r="A25" s="365" t="s">
        <v>945</v>
      </c>
      <c r="B25" s="247">
        <v>0</v>
      </c>
      <c r="C25" s="375"/>
      <c r="D25" s="366"/>
      <c r="E25" s="374"/>
    </row>
    <row r="26" spans="1:5" s="163" customFormat="1" ht="21.75" customHeight="1">
      <c r="A26" s="368" t="s">
        <v>946</v>
      </c>
      <c r="B26" s="247">
        <v>50000</v>
      </c>
      <c r="C26" s="247">
        <v>40000</v>
      </c>
      <c r="D26" s="357">
        <f t="shared" si="0"/>
        <v>-20</v>
      </c>
      <c r="E26" s="371"/>
    </row>
    <row r="27" spans="1:5" s="164" customFormat="1" ht="21.75" customHeight="1">
      <c r="A27" s="354" t="s">
        <v>947</v>
      </c>
      <c r="B27" s="355">
        <v>20021</v>
      </c>
      <c r="C27" s="355">
        <v>1450</v>
      </c>
      <c r="D27" s="357">
        <f t="shared" si="0"/>
        <v>-92.75760451525898</v>
      </c>
      <c r="E27" s="371"/>
    </row>
    <row r="28" spans="1:5" s="164" customFormat="1" ht="21.75" customHeight="1">
      <c r="A28" s="360" t="s">
        <v>948</v>
      </c>
      <c r="B28" s="369">
        <f>B22+B23</f>
        <v>553478</v>
      </c>
      <c r="C28" s="252">
        <f>C22+C23</f>
        <v>410580</v>
      </c>
      <c r="D28" s="361">
        <f t="shared" si="0"/>
        <v>-25.818189702210375</v>
      </c>
      <c r="E28" s="372"/>
    </row>
    <row r="29" spans="1:4" ht="16.5" customHeight="1">
      <c r="A29" s="516"/>
      <c r="B29" s="516"/>
      <c r="C29" s="516"/>
      <c r="D29" s="516"/>
    </row>
  </sheetData>
  <sheetProtection/>
  <mergeCells count="2">
    <mergeCell ref="A29:D29"/>
    <mergeCell ref="A2:E2"/>
  </mergeCells>
  <printOptions horizontalCentered="1"/>
  <pageMargins left="0.39" right="0.39" top="0.39" bottom="0.39" header="0.31" footer="0.31"/>
  <pageSetup errors="NA" firstPageNumber="1" useFirstPageNumber="1" fitToHeight="1" fitToWidth="1" horizontalDpi="600" verticalDpi="600" orientation="portrait" paperSize="9" scale="82" r:id="rId1"/>
</worksheet>
</file>

<file path=xl/worksheets/sheet17.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selection activeCell="I15" sqref="I15"/>
    </sheetView>
  </sheetViews>
  <sheetFormatPr defaultColWidth="9.8515625" defaultRowHeight="12.75"/>
  <cols>
    <col min="1" max="1" width="45.421875" style="156" customWidth="1"/>
    <col min="2" max="2" width="17.28125" style="157" customWidth="1"/>
    <col min="3" max="3" width="15.57421875" style="157" customWidth="1"/>
    <col min="4" max="4" width="13.7109375" style="158" customWidth="1"/>
    <col min="5" max="16384" width="9.8515625" style="156" customWidth="1"/>
  </cols>
  <sheetData>
    <row r="1" spans="1:4" s="152" customFormat="1" ht="17.25" customHeight="1">
      <c r="A1" s="472" t="s">
        <v>1098</v>
      </c>
      <c r="B1" s="159"/>
      <c r="C1" s="159"/>
      <c r="D1" s="160"/>
    </row>
    <row r="2" spans="1:5" s="153" customFormat="1" ht="34.5" customHeight="1">
      <c r="A2" s="515" t="s">
        <v>1143</v>
      </c>
      <c r="B2" s="515"/>
      <c r="C2" s="515"/>
      <c r="D2" s="515"/>
      <c r="E2" s="515"/>
    </row>
    <row r="3" spans="1:5" s="144" customFormat="1" ht="24" customHeight="1">
      <c r="A3" s="347"/>
      <c r="B3" s="347"/>
      <c r="C3" s="347"/>
      <c r="D3" s="347"/>
      <c r="E3" s="376" t="s">
        <v>435</v>
      </c>
    </row>
    <row r="4" spans="1:5" s="154" customFormat="1" ht="27.75" customHeight="1">
      <c r="A4" s="323" t="s">
        <v>906</v>
      </c>
      <c r="B4" s="324" t="s">
        <v>907</v>
      </c>
      <c r="C4" s="324" t="s">
        <v>908</v>
      </c>
      <c r="D4" s="324" t="s">
        <v>909</v>
      </c>
      <c r="E4" s="325" t="s">
        <v>910</v>
      </c>
    </row>
    <row r="5" spans="1:5" s="155" customFormat="1" ht="26.25" customHeight="1">
      <c r="A5" s="326" t="s">
        <v>911</v>
      </c>
      <c r="B5" s="233">
        <v>21680</v>
      </c>
      <c r="C5" s="234"/>
      <c r="D5" s="327"/>
      <c r="E5" s="377"/>
    </row>
    <row r="6" spans="1:5" s="155" customFormat="1" ht="26.25" customHeight="1">
      <c r="A6" s="329" t="s">
        <v>912</v>
      </c>
      <c r="B6" s="242">
        <v>1674</v>
      </c>
      <c r="C6" s="239"/>
      <c r="D6" s="330"/>
      <c r="E6" s="378"/>
    </row>
    <row r="7" spans="1:5" s="155" customFormat="1" ht="26.25" customHeight="1">
      <c r="A7" s="329" t="s">
        <v>913</v>
      </c>
      <c r="B7" s="242">
        <v>389176</v>
      </c>
      <c r="C7" s="239">
        <v>364000</v>
      </c>
      <c r="D7" s="330">
        <f aca="true" t="shared" si="0" ref="D7:D15">C7/B7*100-100</f>
        <v>-6.469052562336827</v>
      </c>
      <c r="E7" s="378"/>
    </row>
    <row r="8" spans="1:5" s="155" customFormat="1" ht="26.25" customHeight="1">
      <c r="A8" s="329" t="s">
        <v>914</v>
      </c>
      <c r="B8" s="242">
        <v>548</v>
      </c>
      <c r="C8" s="239">
        <v>630</v>
      </c>
      <c r="D8" s="330">
        <f t="shared" si="0"/>
        <v>14.96350364963503</v>
      </c>
      <c r="E8" s="378"/>
    </row>
    <row r="9" spans="1:5" s="155" customFormat="1" ht="26.25" customHeight="1">
      <c r="A9" s="329" t="s">
        <v>915</v>
      </c>
      <c r="B9" s="242">
        <v>19948</v>
      </c>
      <c r="C9" s="239">
        <v>20000</v>
      </c>
      <c r="D9" s="330">
        <f t="shared" si="0"/>
        <v>0.26067776218168603</v>
      </c>
      <c r="E9" s="378"/>
    </row>
    <row r="10" spans="1:5" s="155" customFormat="1" ht="26.25" customHeight="1">
      <c r="A10" s="329" t="s">
        <v>916</v>
      </c>
      <c r="B10" s="242">
        <v>2955</v>
      </c>
      <c r="C10" s="239">
        <v>3000</v>
      </c>
      <c r="D10" s="330">
        <f t="shared" si="0"/>
        <v>1.5228426395939039</v>
      </c>
      <c r="E10" s="378"/>
    </row>
    <row r="11" spans="1:5" ht="26.25" customHeight="1">
      <c r="A11" s="334" t="s">
        <v>406</v>
      </c>
      <c r="B11" s="335">
        <f>B5+B6+B7+B8+B9+B10</f>
        <v>435981</v>
      </c>
      <c r="C11" s="335">
        <f>C5+C6+C7+C8+C9+C10</f>
        <v>387630</v>
      </c>
      <c r="D11" s="336">
        <f t="shared" si="0"/>
        <v>-11.090162185966818</v>
      </c>
      <c r="E11" s="379"/>
    </row>
    <row r="12" spans="1:5" ht="26.25" customHeight="1">
      <c r="A12" s="338" t="s">
        <v>917</v>
      </c>
      <c r="B12" s="234">
        <f>SUM(B13:B15)</f>
        <v>117446</v>
      </c>
      <c r="C12" s="234">
        <f>SUM(C13:C15)</f>
        <v>22950</v>
      </c>
      <c r="D12" s="339">
        <f t="shared" si="0"/>
        <v>-80.45910460977811</v>
      </c>
      <c r="E12" s="377"/>
    </row>
    <row r="13" spans="1:5" ht="26.25" customHeight="1">
      <c r="A13" s="340" t="s">
        <v>918</v>
      </c>
      <c r="B13" s="239">
        <v>4734</v>
      </c>
      <c r="C13" s="239">
        <v>1500</v>
      </c>
      <c r="D13" s="341">
        <f t="shared" si="0"/>
        <v>-68.31432192648923</v>
      </c>
      <c r="E13" s="378"/>
    </row>
    <row r="14" spans="1:5" ht="26.25" customHeight="1">
      <c r="A14" s="342" t="s">
        <v>919</v>
      </c>
      <c r="B14" s="239">
        <v>20012</v>
      </c>
      <c r="C14" s="239">
        <v>1450</v>
      </c>
      <c r="D14" s="341">
        <f t="shared" si="0"/>
        <v>-92.75434739156506</v>
      </c>
      <c r="E14" s="378"/>
    </row>
    <row r="15" spans="1:5" ht="26.25" customHeight="1">
      <c r="A15" s="343" t="s">
        <v>920</v>
      </c>
      <c r="B15" s="239">
        <v>92700</v>
      </c>
      <c r="C15" s="239">
        <v>20000</v>
      </c>
      <c r="D15" s="332">
        <f t="shared" si="0"/>
        <v>-78.42502696871628</v>
      </c>
      <c r="E15" s="378"/>
    </row>
    <row r="16" spans="1:5" ht="26.25" customHeight="1">
      <c r="A16" s="333" t="s">
        <v>921</v>
      </c>
      <c r="B16" s="242">
        <v>50</v>
      </c>
      <c r="C16" s="239"/>
      <c r="D16" s="330"/>
      <c r="E16" s="378"/>
    </row>
    <row r="17" spans="1:5" ht="26.25" customHeight="1">
      <c r="A17" s="447" t="s">
        <v>1051</v>
      </c>
      <c r="B17" s="242">
        <v>20021</v>
      </c>
      <c r="C17" s="239"/>
      <c r="D17" s="330"/>
      <c r="E17" s="378"/>
    </row>
    <row r="18" spans="1:5" ht="26.25" customHeight="1">
      <c r="A18" s="447" t="s">
        <v>1024</v>
      </c>
      <c r="B18" s="242">
        <v>91</v>
      </c>
      <c r="C18" s="239"/>
      <c r="D18" s="330"/>
      <c r="E18" s="378"/>
    </row>
    <row r="19" spans="1:5" ht="26.25" customHeight="1">
      <c r="A19" s="447" t="s">
        <v>1052</v>
      </c>
      <c r="B19" s="242">
        <v>50000</v>
      </c>
      <c r="C19" s="239"/>
      <c r="D19" s="330"/>
      <c r="E19" s="378"/>
    </row>
    <row r="20" spans="1:5" ht="26.25" customHeight="1">
      <c r="A20" s="447" t="s">
        <v>1053</v>
      </c>
      <c r="B20" s="242">
        <v>12796</v>
      </c>
      <c r="C20" s="239"/>
      <c r="D20" s="330"/>
      <c r="E20" s="378"/>
    </row>
    <row r="21" spans="1:5" ht="26.25" customHeight="1">
      <c r="A21" s="344" t="s">
        <v>922</v>
      </c>
      <c r="B21" s="251">
        <f>B11+B12+B16-B17-B18-B19-B20</f>
        <v>470569</v>
      </c>
      <c r="C21" s="252">
        <f>C11+C12</f>
        <v>410580</v>
      </c>
      <c r="D21" s="345">
        <f>C21/B21*100-100</f>
        <v>-12.748183582003918</v>
      </c>
      <c r="E21" s="379"/>
    </row>
  </sheetData>
  <sheetProtection/>
  <mergeCells count="1">
    <mergeCell ref="A2:E2"/>
  </mergeCells>
  <printOptions horizontalCentered="1"/>
  <pageMargins left="0.39" right="0.39" top="0.39" bottom="0.39" header="0.31" footer="0.31"/>
  <pageSetup errors="NA" firstPageNumber="1" useFirstPageNumber="1" fitToHeight="1" fitToWidth="1"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A1:E28"/>
  <sheetViews>
    <sheetView showZeros="0" zoomScalePageLayoutView="0" workbookViewId="0" topLeftCell="A1">
      <selection activeCell="L15" sqref="L15"/>
    </sheetView>
  </sheetViews>
  <sheetFormatPr defaultColWidth="9.8515625" defaultRowHeight="12.75"/>
  <cols>
    <col min="1" max="1" width="52.7109375" style="147" customWidth="1"/>
    <col min="2" max="2" width="15.28125" style="147" customWidth="1"/>
    <col min="3" max="3" width="15.421875" style="147" customWidth="1"/>
    <col min="4" max="4" width="13.28125" style="148" customWidth="1"/>
    <col min="5" max="16384" width="9.8515625" style="147" customWidth="1"/>
  </cols>
  <sheetData>
    <row r="1" spans="1:4" s="138" customFormat="1" ht="21.75" customHeight="1">
      <c r="A1" s="470" t="s">
        <v>1099</v>
      </c>
      <c r="B1" s="149"/>
      <c r="C1" s="149"/>
      <c r="D1" s="150"/>
    </row>
    <row r="2" spans="1:5" s="139" customFormat="1" ht="25.5" customHeight="1">
      <c r="A2" s="515" t="s">
        <v>1119</v>
      </c>
      <c r="B2" s="515"/>
      <c r="C2" s="515"/>
      <c r="D2" s="515"/>
      <c r="E2" s="515"/>
    </row>
    <row r="3" spans="1:5" s="140" customFormat="1" ht="21" customHeight="1">
      <c r="A3" s="346"/>
      <c r="B3" s="347"/>
      <c r="C3" s="347"/>
      <c r="D3" s="347"/>
      <c r="E3" s="293" t="s">
        <v>530</v>
      </c>
    </row>
    <row r="4" spans="1:5" s="141" customFormat="1" ht="27.75" customHeight="1">
      <c r="A4" s="348" t="s">
        <v>923</v>
      </c>
      <c r="B4" s="324" t="s">
        <v>907</v>
      </c>
      <c r="C4" s="324" t="s">
        <v>908</v>
      </c>
      <c r="D4" s="324" t="s">
        <v>924</v>
      </c>
      <c r="E4" s="325" t="s">
        <v>925</v>
      </c>
    </row>
    <row r="5" spans="1:5" s="142" customFormat="1" ht="27.75" customHeight="1">
      <c r="A5" s="349" t="s">
        <v>926</v>
      </c>
      <c r="B5" s="350">
        <f>SUM(B6:B7)</f>
        <v>126</v>
      </c>
      <c r="C5" s="351">
        <f>SUM(C6:C7)</f>
        <v>20</v>
      </c>
      <c r="D5" s="352">
        <f>C5/B5*100-100</f>
        <v>-84.12698412698413</v>
      </c>
      <c r="E5" s="353"/>
    </row>
    <row r="6" spans="1:5" s="143" customFormat="1" ht="27.75" customHeight="1">
      <c r="A6" s="354" t="s">
        <v>927</v>
      </c>
      <c r="B6" s="355">
        <v>46</v>
      </c>
      <c r="C6" s="356">
        <v>20</v>
      </c>
      <c r="D6" s="357">
        <f>C6/B6*100-100</f>
        <v>-56.52173913043478</v>
      </c>
      <c r="E6" s="358"/>
    </row>
    <row r="7" spans="1:5" s="143" customFormat="1" ht="27.75" customHeight="1">
      <c r="A7" s="354" t="s">
        <v>928</v>
      </c>
      <c r="B7" s="355">
        <v>80</v>
      </c>
      <c r="C7" s="355"/>
      <c r="D7" s="357"/>
      <c r="E7" s="358"/>
    </row>
    <row r="8" spans="1:5" s="143" customFormat="1" ht="27.75" customHeight="1">
      <c r="A8" s="359" t="s">
        <v>929</v>
      </c>
      <c r="B8" s="355">
        <f>B9</f>
        <v>793</v>
      </c>
      <c r="C8" s="247">
        <f>C9</f>
        <v>690</v>
      </c>
      <c r="D8" s="357">
        <f aca="true" t="shared" si="0" ref="D8:D22">C8/B8*100-100</f>
        <v>-12.98865069356873</v>
      </c>
      <c r="E8" s="358"/>
    </row>
    <row r="9" spans="1:5" s="143" customFormat="1" ht="27.75" customHeight="1">
      <c r="A9" s="354" t="s">
        <v>930</v>
      </c>
      <c r="B9" s="355">
        <v>793</v>
      </c>
      <c r="C9" s="355">
        <v>690</v>
      </c>
      <c r="D9" s="357">
        <f t="shared" si="0"/>
        <v>-12.98865069356873</v>
      </c>
      <c r="E9" s="358"/>
    </row>
    <row r="10" spans="1:5" s="143" customFormat="1" ht="27.75" customHeight="1">
      <c r="A10" s="359" t="s">
        <v>931</v>
      </c>
      <c r="B10" s="355">
        <f>SUM(B11:B18)</f>
        <v>460261</v>
      </c>
      <c r="C10" s="355">
        <f>SUM(C11:C18)</f>
        <v>356508</v>
      </c>
      <c r="D10" s="357">
        <f t="shared" si="0"/>
        <v>-22.542209746209224</v>
      </c>
      <c r="E10" s="358"/>
    </row>
    <row r="11" spans="1:5" s="143" customFormat="1" ht="27.75" customHeight="1">
      <c r="A11" s="354" t="s">
        <v>932</v>
      </c>
      <c r="B11" s="355">
        <v>340743</v>
      </c>
      <c r="C11" s="355">
        <v>313508</v>
      </c>
      <c r="D11" s="357">
        <f t="shared" si="0"/>
        <v>-7.9928274388615534</v>
      </c>
      <c r="E11" s="358"/>
    </row>
    <row r="12" spans="1:5" s="143" customFormat="1" ht="27.75" customHeight="1">
      <c r="A12" s="354" t="s">
        <v>933</v>
      </c>
      <c r="B12" s="355">
        <v>3916</v>
      </c>
      <c r="C12" s="355"/>
      <c r="D12" s="357"/>
      <c r="E12" s="358"/>
    </row>
    <row r="13" spans="1:5" s="143" customFormat="1" ht="27.75" customHeight="1">
      <c r="A13" s="354" t="s">
        <v>934</v>
      </c>
      <c r="B13" s="355"/>
      <c r="C13" s="355"/>
      <c r="D13" s="357"/>
      <c r="E13" s="358"/>
    </row>
    <row r="14" spans="1:5" s="143" customFormat="1" ht="27.75" customHeight="1">
      <c r="A14" s="354" t="s">
        <v>935</v>
      </c>
      <c r="B14" s="355">
        <v>19947</v>
      </c>
      <c r="C14" s="355">
        <v>20000</v>
      </c>
      <c r="D14" s="357">
        <f t="shared" si="0"/>
        <v>0.26570411590715537</v>
      </c>
      <c r="E14" s="358"/>
    </row>
    <row r="15" spans="1:5" s="143" customFormat="1" ht="27.75" customHeight="1">
      <c r="A15" s="354" t="s">
        <v>936</v>
      </c>
      <c r="B15" s="355">
        <v>2955</v>
      </c>
      <c r="C15" s="247">
        <v>3000</v>
      </c>
      <c r="D15" s="357">
        <f t="shared" si="0"/>
        <v>1.5228426395939039</v>
      </c>
      <c r="E15" s="358"/>
    </row>
    <row r="16" spans="1:5" s="143" customFormat="1" ht="27.75" customHeight="1">
      <c r="A16" s="354" t="s">
        <v>937</v>
      </c>
      <c r="B16" s="355">
        <v>42700</v>
      </c>
      <c r="C16" s="355"/>
      <c r="D16" s="357"/>
      <c r="E16" s="358"/>
    </row>
    <row r="17" spans="1:5" s="143" customFormat="1" ht="27.75" customHeight="1">
      <c r="A17" s="354" t="s">
        <v>938</v>
      </c>
      <c r="B17" s="355">
        <v>50000</v>
      </c>
      <c r="C17" s="355"/>
      <c r="D17" s="357"/>
      <c r="E17" s="358"/>
    </row>
    <row r="18" spans="1:5" s="144" customFormat="1" ht="27.75" customHeight="1">
      <c r="A18" s="354" t="s">
        <v>939</v>
      </c>
      <c r="B18" s="355"/>
      <c r="C18" s="247">
        <v>20000</v>
      </c>
      <c r="D18" s="357"/>
      <c r="E18" s="358"/>
    </row>
    <row r="19" spans="1:5" s="145" customFormat="1" ht="27.75" customHeight="1">
      <c r="A19" s="359" t="s">
        <v>940</v>
      </c>
      <c r="B19" s="355">
        <f>B20</f>
        <v>1577</v>
      </c>
      <c r="C19" s="247">
        <f>C20</f>
        <v>1130</v>
      </c>
      <c r="D19" s="357">
        <f t="shared" si="0"/>
        <v>-28.344958782498423</v>
      </c>
      <c r="E19" s="358"/>
    </row>
    <row r="20" spans="1:5" s="144" customFormat="1" ht="27.75" customHeight="1">
      <c r="A20" s="354" t="s">
        <v>941</v>
      </c>
      <c r="B20" s="247">
        <v>1577</v>
      </c>
      <c r="C20" s="247">
        <v>1130</v>
      </c>
      <c r="D20" s="357">
        <f t="shared" si="0"/>
        <v>-28.344958782498423</v>
      </c>
      <c r="E20" s="358"/>
    </row>
    <row r="21" spans="1:5" s="144" customFormat="1" ht="27.75" customHeight="1">
      <c r="A21" s="359" t="s">
        <v>942</v>
      </c>
      <c r="B21" s="247">
        <v>7812</v>
      </c>
      <c r="C21" s="247">
        <v>10691</v>
      </c>
      <c r="D21" s="357">
        <f t="shared" si="0"/>
        <v>36.853558627752165</v>
      </c>
      <c r="E21" s="358"/>
    </row>
    <row r="22" spans="1:5" s="143" customFormat="1" ht="27.75" customHeight="1">
      <c r="A22" s="360" t="s">
        <v>431</v>
      </c>
      <c r="B22" s="252">
        <f>B5+B8+B10+B19+B21</f>
        <v>470569</v>
      </c>
      <c r="C22" s="252">
        <f>C5+C8+C10+C19+C21</f>
        <v>369039</v>
      </c>
      <c r="D22" s="361">
        <f t="shared" si="0"/>
        <v>-21.576006919282833</v>
      </c>
      <c r="E22" s="362"/>
    </row>
    <row r="23" spans="1:5" s="143" customFormat="1" ht="24" customHeight="1">
      <c r="A23" s="349" t="s">
        <v>943</v>
      </c>
      <c r="B23" s="351">
        <f>SUM(B24:B27)</f>
        <v>0</v>
      </c>
      <c r="C23" s="351">
        <f>SUM(C24:C27)</f>
        <v>41541</v>
      </c>
      <c r="D23" s="363"/>
      <c r="E23" s="364"/>
    </row>
    <row r="24" spans="1:5" s="143" customFormat="1" ht="15" customHeight="1">
      <c r="A24" s="448" t="s">
        <v>1055</v>
      </c>
      <c r="B24" s="247"/>
      <c r="C24" s="247">
        <v>91</v>
      </c>
      <c r="D24" s="366"/>
      <c r="E24" s="367"/>
    </row>
    <row r="25" spans="1:5" s="146" customFormat="1" ht="20.25" customHeight="1">
      <c r="A25" s="448" t="s">
        <v>1052</v>
      </c>
      <c r="B25" s="247"/>
      <c r="C25" s="247">
        <v>40000</v>
      </c>
      <c r="D25" s="366"/>
      <c r="E25" s="367"/>
    </row>
    <row r="26" spans="1:5" ht="14.25">
      <c r="A26" s="449" t="s">
        <v>1056</v>
      </c>
      <c r="B26" s="247"/>
      <c r="C26" s="247">
        <v>1450</v>
      </c>
      <c r="D26" s="357"/>
      <c r="E26" s="358"/>
    </row>
    <row r="27" spans="1:5" ht="14.25">
      <c r="A27" s="354"/>
      <c r="B27" s="355"/>
      <c r="C27" s="355"/>
      <c r="D27" s="357"/>
      <c r="E27" s="358"/>
    </row>
    <row r="28" spans="1:5" ht="14.25">
      <c r="A28" s="360" t="s">
        <v>948</v>
      </c>
      <c r="B28" s="369">
        <f>B22+B23</f>
        <v>470569</v>
      </c>
      <c r="C28" s="252">
        <f>C22+C23</f>
        <v>410580</v>
      </c>
      <c r="D28" s="361">
        <f>C28/B28*100-100</f>
        <v>-12.748183582003918</v>
      </c>
      <c r="E28" s="362"/>
    </row>
  </sheetData>
  <sheetProtection/>
  <mergeCells count="1">
    <mergeCell ref="A2:E2"/>
  </mergeCells>
  <printOptions horizontalCentered="1"/>
  <pageMargins left="0.39" right="0.39" top="0.39" bottom="0.39" header="0.31" footer="0.31"/>
  <pageSetup errors="NA" firstPageNumber="1" useFirstPageNumber="1" fitToHeight="1" fitToWidth="1" horizontalDpi="600" verticalDpi="600" orientation="portrait" paperSize="9" scale="91" r:id="rId1"/>
</worksheet>
</file>

<file path=xl/worksheets/sheet19.xml><?xml version="1.0" encoding="utf-8"?>
<worksheet xmlns="http://schemas.openxmlformats.org/spreadsheetml/2006/main" xmlns:r="http://schemas.openxmlformats.org/officeDocument/2006/relationships">
  <sheetPr>
    <pageSetUpPr fitToPage="1"/>
  </sheetPr>
  <dimension ref="A1:M8"/>
  <sheetViews>
    <sheetView zoomScaleSheetLayoutView="100" zoomScalePageLayoutView="0" workbookViewId="0" topLeftCell="A1">
      <selection activeCell="G21" sqref="G21"/>
    </sheetView>
  </sheetViews>
  <sheetFormatPr defaultColWidth="9.140625" defaultRowHeight="12.75"/>
  <cols>
    <col min="1" max="1" width="40.140625" style="316" customWidth="1"/>
    <col min="2" max="2" width="15.140625" style="316" customWidth="1"/>
    <col min="3" max="6" width="10.00390625" style="316" customWidth="1"/>
    <col min="7" max="7" width="9.28125" style="316" bestFit="1" customWidth="1"/>
    <col min="8" max="9" width="10.00390625" style="316" customWidth="1"/>
    <col min="10" max="16384" width="9.140625" style="316" customWidth="1"/>
  </cols>
  <sheetData>
    <row r="1" spans="1:9" ht="14.25">
      <c r="A1" s="468" t="s">
        <v>1100</v>
      </c>
      <c r="B1" s="315"/>
      <c r="C1" s="315"/>
      <c r="D1" s="315"/>
      <c r="E1" s="315"/>
      <c r="F1" s="315"/>
      <c r="G1" s="315"/>
      <c r="H1" s="315"/>
      <c r="I1" s="315"/>
    </row>
    <row r="2" spans="1:13" ht="24">
      <c r="A2" s="512" t="s">
        <v>1070</v>
      </c>
      <c r="B2" s="512"/>
      <c r="C2" s="512"/>
      <c r="D2" s="512"/>
      <c r="E2" s="512"/>
      <c r="F2" s="512"/>
      <c r="G2" s="512"/>
      <c r="H2" s="512"/>
      <c r="I2" s="512"/>
      <c r="J2" s="512"/>
      <c r="K2" s="512"/>
      <c r="L2" s="512"/>
      <c r="M2" s="512"/>
    </row>
    <row r="3" spans="1:13" ht="14.25">
      <c r="A3" s="315"/>
      <c r="B3" s="315"/>
      <c r="C3" s="315"/>
      <c r="D3" s="315"/>
      <c r="E3" s="315"/>
      <c r="F3" s="315"/>
      <c r="G3" s="315"/>
      <c r="L3" s="513" t="s">
        <v>233</v>
      </c>
      <c r="M3" s="513"/>
    </row>
    <row r="4" spans="1:13" ht="24.75" customHeight="1">
      <c r="A4" s="442" t="s">
        <v>234</v>
      </c>
      <c r="B4" s="442" t="s">
        <v>901</v>
      </c>
      <c r="C4" s="442" t="s">
        <v>1057</v>
      </c>
      <c r="D4" s="442" t="s">
        <v>1058</v>
      </c>
      <c r="E4" s="442" t="s">
        <v>1059</v>
      </c>
      <c r="F4" s="442" t="s">
        <v>1060</v>
      </c>
      <c r="G4" s="442" t="s">
        <v>1061</v>
      </c>
      <c r="H4" s="442" t="s">
        <v>1062</v>
      </c>
      <c r="I4" s="442" t="s">
        <v>1063</v>
      </c>
      <c r="J4" s="442" t="s">
        <v>1064</v>
      </c>
      <c r="K4" s="442" t="s">
        <v>1065</v>
      </c>
      <c r="L4" s="442" t="s">
        <v>1066</v>
      </c>
      <c r="M4" s="442" t="s">
        <v>1067</v>
      </c>
    </row>
    <row r="5" spans="1:13" ht="24.75" customHeight="1">
      <c r="A5" s="443" t="s">
        <v>1068</v>
      </c>
      <c r="B5" s="443"/>
      <c r="C5" s="443"/>
      <c r="D5" s="443"/>
      <c r="E5" s="443"/>
      <c r="F5" s="443"/>
      <c r="G5" s="443"/>
      <c r="H5" s="443"/>
      <c r="I5" s="443"/>
      <c r="J5" s="443"/>
      <c r="K5" s="443"/>
      <c r="L5" s="443"/>
      <c r="M5" s="443"/>
    </row>
    <row r="6" spans="1:13" ht="24.75" customHeight="1">
      <c r="A6" s="317" t="s">
        <v>1069</v>
      </c>
      <c r="B6" s="450"/>
      <c r="C6" s="451"/>
      <c r="D6" s="451"/>
      <c r="E6" s="451"/>
      <c r="F6" s="451"/>
      <c r="G6" s="451"/>
      <c r="H6" s="451"/>
      <c r="I6" s="451"/>
      <c r="J6" s="451"/>
      <c r="K6" s="451"/>
      <c r="L6" s="451"/>
      <c r="M6" s="451"/>
    </row>
    <row r="7" spans="1:13" ht="24.75" customHeight="1">
      <c r="A7" s="442" t="s">
        <v>904</v>
      </c>
      <c r="B7" s="443"/>
      <c r="C7" s="443"/>
      <c r="D7" s="443"/>
      <c r="E7" s="443"/>
      <c r="F7" s="443"/>
      <c r="G7" s="443"/>
      <c r="H7" s="443"/>
      <c r="I7" s="443"/>
      <c r="J7" s="443"/>
      <c r="K7" s="443"/>
      <c r="L7" s="443"/>
      <c r="M7" s="443"/>
    </row>
    <row r="8" spans="1:13" ht="54" customHeight="1">
      <c r="A8" s="517" t="s">
        <v>1091</v>
      </c>
      <c r="B8" s="517"/>
      <c r="C8" s="517"/>
      <c r="D8" s="517"/>
      <c r="E8" s="517"/>
      <c r="F8" s="517"/>
      <c r="G8" s="517"/>
      <c r="H8" s="517"/>
      <c r="I8" s="517"/>
      <c r="J8" s="517"/>
      <c r="K8" s="517"/>
      <c r="L8" s="517"/>
      <c r="M8" s="517"/>
    </row>
  </sheetData>
  <sheetProtection/>
  <mergeCells count="3">
    <mergeCell ref="A2:M2"/>
    <mergeCell ref="L3:M3"/>
    <mergeCell ref="A8:M8"/>
  </mergeCells>
  <printOptions horizontalCentered="1"/>
  <pageMargins left="0.39" right="0.39" top="0.39" bottom="0.39" header="0.31" footer="0.31"/>
  <pageSetup errors="NA" firstPageNumber="1" useFirstPageNumber="1"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D19"/>
  <sheetViews>
    <sheetView zoomScalePageLayoutView="0" workbookViewId="0" topLeftCell="A1">
      <selection activeCell="A2" sqref="A2:D2"/>
    </sheetView>
  </sheetViews>
  <sheetFormatPr defaultColWidth="9.140625" defaultRowHeight="12.75"/>
  <cols>
    <col min="1" max="1" width="44.28125" style="0" customWidth="1"/>
    <col min="2" max="2" width="21.00390625" style="0" customWidth="1"/>
    <col min="3" max="3" width="45.28125" style="0" customWidth="1"/>
    <col min="4" max="4" width="24.7109375" style="0" customWidth="1"/>
  </cols>
  <sheetData>
    <row r="1" ht="21.75" customHeight="1">
      <c r="A1" t="s">
        <v>950</v>
      </c>
    </row>
    <row r="2" spans="1:4" ht="22.5">
      <c r="A2" s="518" t="s">
        <v>1145</v>
      </c>
      <c r="B2" s="518"/>
      <c r="C2" s="518"/>
      <c r="D2" s="518"/>
    </row>
    <row r="3" spans="1:4" ht="14.25">
      <c r="A3" s="380"/>
      <c r="B3" s="381"/>
      <c r="C3" s="382"/>
      <c r="D3" s="383" t="s">
        <v>233</v>
      </c>
    </row>
    <row r="4" spans="1:4" ht="24.75" customHeight="1">
      <c r="A4" s="384" t="s">
        <v>234</v>
      </c>
      <c r="B4" s="385" t="s">
        <v>235</v>
      </c>
      <c r="C4" s="386" t="s">
        <v>236</v>
      </c>
      <c r="D4" s="387" t="s">
        <v>956</v>
      </c>
    </row>
    <row r="5" spans="1:4" ht="24.75" customHeight="1">
      <c r="A5" s="388" t="s">
        <v>261</v>
      </c>
      <c r="B5" s="389">
        <v>27100</v>
      </c>
      <c r="C5" s="389">
        <v>10000</v>
      </c>
      <c r="D5" s="413">
        <f>(C5-B5)/B5*100</f>
        <v>-63.09963099630996</v>
      </c>
    </row>
    <row r="6" spans="1:4" ht="24.75" customHeight="1">
      <c r="A6" s="388" t="s">
        <v>951</v>
      </c>
      <c r="B6" s="389"/>
      <c r="C6" s="389"/>
      <c r="D6" s="413"/>
    </row>
    <row r="7" spans="1:4" ht="24.75" customHeight="1">
      <c r="A7" s="388" t="s">
        <v>952</v>
      </c>
      <c r="B7" s="389">
        <v>27100</v>
      </c>
      <c r="C7" s="389">
        <v>10000</v>
      </c>
      <c r="D7" s="413">
        <f>(C7-B7)/B7*100</f>
        <v>-63.09963099630996</v>
      </c>
    </row>
    <row r="8" spans="1:4" ht="24.75" customHeight="1">
      <c r="A8" s="388"/>
      <c r="B8" s="389"/>
      <c r="C8" s="389"/>
      <c r="D8" s="413"/>
    </row>
    <row r="9" spans="1:4" ht="24.75" customHeight="1">
      <c r="A9" s="388"/>
      <c r="B9" s="389"/>
      <c r="C9" s="389"/>
      <c r="D9" s="413"/>
    </row>
    <row r="10" spans="1:4" ht="24.75" customHeight="1">
      <c r="A10" s="388"/>
      <c r="B10" s="389"/>
      <c r="C10" s="389"/>
      <c r="D10" s="413"/>
    </row>
    <row r="11" spans="1:4" ht="24.75" customHeight="1">
      <c r="A11" s="390"/>
      <c r="B11" s="389"/>
      <c r="C11" s="389"/>
      <c r="D11" s="413"/>
    </row>
    <row r="12" spans="1:4" ht="24.75" customHeight="1">
      <c r="A12" s="388" t="s">
        <v>953</v>
      </c>
      <c r="B12" s="391"/>
      <c r="C12" s="391"/>
      <c r="D12" s="413"/>
    </row>
    <row r="13" spans="1:4" ht="24.75" customHeight="1">
      <c r="A13" s="388" t="s">
        <v>954</v>
      </c>
      <c r="B13" s="391"/>
      <c r="C13" s="391"/>
      <c r="D13" s="413"/>
    </row>
    <row r="14" spans="1:4" ht="24.75" customHeight="1">
      <c r="A14" s="388"/>
      <c r="B14" s="389"/>
      <c r="C14" s="389"/>
      <c r="D14" s="413"/>
    </row>
    <row r="15" spans="1:4" ht="24.75" customHeight="1">
      <c r="A15" s="392" t="s">
        <v>244</v>
      </c>
      <c r="B15" s="393">
        <f>B5+B12</f>
        <v>27100</v>
      </c>
      <c r="C15" s="393">
        <f>C5+C12</f>
        <v>10000</v>
      </c>
      <c r="D15" s="413">
        <f>(C15-B15)/B15*100</f>
        <v>-63.09963099630996</v>
      </c>
    </row>
    <row r="16" spans="1:4" ht="24.75" customHeight="1">
      <c r="A16" s="394" t="s">
        <v>238</v>
      </c>
      <c r="B16" s="395">
        <f>B17+B18</f>
        <v>0</v>
      </c>
      <c r="C16" s="395">
        <f>C17+C18</f>
        <v>0</v>
      </c>
      <c r="D16" s="413"/>
    </row>
    <row r="17" spans="1:4" ht="24.75" customHeight="1">
      <c r="A17" s="396" t="s">
        <v>259</v>
      </c>
      <c r="B17" s="397"/>
      <c r="C17" s="397"/>
      <c r="D17" s="413"/>
    </row>
    <row r="18" spans="1:4" ht="24.75" customHeight="1">
      <c r="A18" s="396" t="s">
        <v>262</v>
      </c>
      <c r="B18" s="398"/>
      <c r="C18" s="398"/>
      <c r="D18" s="413"/>
    </row>
    <row r="19" spans="1:4" ht="24.75" customHeight="1">
      <c r="A19" s="399" t="s">
        <v>239</v>
      </c>
      <c r="B19" s="395">
        <f>B16+B15</f>
        <v>27100</v>
      </c>
      <c r="C19" s="395">
        <f>C16+C15</f>
        <v>10000</v>
      </c>
      <c r="D19" s="413">
        <f>(C19-B19)/B19*100</f>
        <v>-63.09963099630996</v>
      </c>
    </row>
  </sheetData>
  <sheetProtection/>
  <mergeCells count="1">
    <mergeCell ref="A2:D2"/>
  </mergeCells>
  <printOptions horizontalCentered="1"/>
  <pageMargins left="0.39" right="0.39" top="0.39" bottom="0.39" header="0.31" footer="0.31"/>
  <pageSetup errors="NA" firstPageNumber="1" useFirstPageNumber="1" fitToHeight="1" fitToWidth="1" horizontalDpi="600" verticalDpi="600" orientation="portrait" paperSize="9" scale="72" r:id="rId1"/>
</worksheet>
</file>

<file path=xl/worksheets/sheet21.xml><?xml version="1.0" encoding="utf-8"?>
<worksheet xmlns="http://schemas.openxmlformats.org/spreadsheetml/2006/main" xmlns:r="http://schemas.openxmlformats.org/officeDocument/2006/relationships">
  <sheetPr>
    <pageSetUpPr fitToPage="1"/>
  </sheetPr>
  <dimension ref="A1:D14"/>
  <sheetViews>
    <sheetView zoomScalePageLayoutView="0" workbookViewId="0" topLeftCell="A1">
      <selection activeCell="E22" sqref="E22"/>
    </sheetView>
  </sheetViews>
  <sheetFormatPr defaultColWidth="9.140625" defaultRowHeight="12.75"/>
  <cols>
    <col min="1" max="1" width="47.57421875" style="0" customWidth="1"/>
    <col min="2" max="2" width="33.28125" style="0" customWidth="1"/>
    <col min="3" max="3" width="39.8515625" style="0" customWidth="1"/>
    <col min="4" max="4" width="19.28125" style="0" customWidth="1"/>
  </cols>
  <sheetData>
    <row r="1" ht="22.5" customHeight="1">
      <c r="A1" t="s">
        <v>1101</v>
      </c>
    </row>
    <row r="2" spans="1:4" ht="22.5">
      <c r="A2" s="518" t="s">
        <v>1146</v>
      </c>
      <c r="B2" s="518"/>
      <c r="C2" s="518"/>
      <c r="D2" s="518"/>
    </row>
    <row r="3" spans="1:4" ht="14.25">
      <c r="A3" s="380"/>
      <c r="B3" s="400"/>
      <c r="C3" s="400"/>
      <c r="D3" s="401" t="s">
        <v>233</v>
      </c>
    </row>
    <row r="4" spans="1:4" ht="24.75" customHeight="1">
      <c r="A4" s="402" t="s">
        <v>234</v>
      </c>
      <c r="B4" s="385" t="s">
        <v>235</v>
      </c>
      <c r="C4" s="386" t="s">
        <v>236</v>
      </c>
      <c r="D4" s="387" t="s">
        <v>956</v>
      </c>
    </row>
    <row r="5" spans="1:4" ht="24.75" customHeight="1">
      <c r="A5" s="403" t="s">
        <v>955</v>
      </c>
      <c r="B5" s="404">
        <f>B6+B9+B7+B8</f>
        <v>26800</v>
      </c>
      <c r="C5" s="404">
        <f>C6+C9+C7+C8</f>
        <v>6000</v>
      </c>
      <c r="D5" s="413">
        <f>(C5-B5)/B5*100</f>
        <v>-77.61194029850746</v>
      </c>
    </row>
    <row r="6" spans="1:4" ht="24.75" customHeight="1">
      <c r="A6" s="403" t="s">
        <v>263</v>
      </c>
      <c r="B6" s="404">
        <v>6700</v>
      </c>
      <c r="C6" s="404">
        <v>6000</v>
      </c>
      <c r="D6" s="413">
        <f>(C6-B6)/B6*100</f>
        <v>-10.44776119402985</v>
      </c>
    </row>
    <row r="7" spans="1:4" ht="24.75" customHeight="1">
      <c r="A7" s="403" t="s">
        <v>264</v>
      </c>
      <c r="B7" s="404">
        <v>15000</v>
      </c>
      <c r="C7" s="404"/>
      <c r="D7" s="413"/>
    </row>
    <row r="8" spans="1:4" ht="24.75" customHeight="1">
      <c r="A8" s="405" t="s">
        <v>265</v>
      </c>
      <c r="B8" s="406"/>
      <c r="C8" s="406"/>
      <c r="D8" s="413"/>
    </row>
    <row r="9" spans="1:4" ht="24.75" customHeight="1">
      <c r="A9" s="403" t="s">
        <v>266</v>
      </c>
      <c r="B9" s="404">
        <v>5100</v>
      </c>
      <c r="C9" s="404"/>
      <c r="D9" s="413"/>
    </row>
    <row r="10" spans="1:4" ht="24.75" customHeight="1">
      <c r="A10" s="407" t="s">
        <v>267</v>
      </c>
      <c r="B10" s="408">
        <f>B5</f>
        <v>26800</v>
      </c>
      <c r="C10" s="408">
        <f>C5</f>
        <v>6000</v>
      </c>
      <c r="D10" s="413">
        <f>(C10-B10)/B10*100</f>
        <v>-77.61194029850746</v>
      </c>
    </row>
    <row r="11" spans="1:4" ht="24.75" customHeight="1">
      <c r="A11" s="409" t="s">
        <v>241</v>
      </c>
      <c r="B11" s="410">
        <f>SUM(B12:B13)</f>
        <v>300</v>
      </c>
      <c r="C11" s="410">
        <f>SUM(C12:C13)</f>
        <v>4000</v>
      </c>
      <c r="D11" s="413"/>
    </row>
    <row r="12" spans="1:4" ht="24.75" customHeight="1">
      <c r="A12" s="403" t="s">
        <v>260</v>
      </c>
      <c r="B12" s="411">
        <v>300</v>
      </c>
      <c r="C12" s="411">
        <v>4000</v>
      </c>
      <c r="D12" s="413"/>
    </row>
    <row r="13" spans="1:4" ht="24.75" customHeight="1">
      <c r="A13" s="403" t="s">
        <v>268</v>
      </c>
      <c r="B13" s="411"/>
      <c r="C13" s="411"/>
      <c r="D13" s="413"/>
    </row>
    <row r="14" spans="1:4" ht="24.75" customHeight="1">
      <c r="A14" s="412" t="s">
        <v>242</v>
      </c>
      <c r="B14" s="410">
        <f>B11+B10</f>
        <v>27100</v>
      </c>
      <c r="C14" s="410">
        <f>C11+C10</f>
        <v>10000</v>
      </c>
      <c r="D14" s="413">
        <f>(C14-B14)/B14*100</f>
        <v>-63.09963099630996</v>
      </c>
    </row>
  </sheetData>
  <sheetProtection/>
  <mergeCells count="1">
    <mergeCell ref="A2:D2"/>
  </mergeCells>
  <printOptions horizontalCentered="1"/>
  <pageMargins left="0.39" right="0.39" top="0.39" bottom="0.39" header="0.31" footer="0.31"/>
  <pageSetup errors="NA" firstPageNumber="1" useFirstPageNumber="1" fitToHeight="1" fitToWidth="1" horizontalDpi="600" verticalDpi="6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D19"/>
  <sheetViews>
    <sheetView showGridLines="0" showZeros="0" zoomScalePageLayoutView="0" workbookViewId="0" topLeftCell="A1">
      <selection activeCell="H16" sqref="H16"/>
    </sheetView>
  </sheetViews>
  <sheetFormatPr defaultColWidth="9.140625" defaultRowHeight="12.75"/>
  <cols>
    <col min="1" max="1" width="48.57421875" style="127" customWidth="1"/>
    <col min="2" max="2" width="22.421875" style="127" customWidth="1"/>
    <col min="3" max="3" width="20.57421875" style="127" customWidth="1"/>
    <col min="4" max="4" width="19.140625" style="127" customWidth="1"/>
    <col min="5" max="32" width="10.28125" style="127" bestFit="1" customWidth="1"/>
    <col min="33" max="160" width="9.140625" style="127" bestFit="1" customWidth="1"/>
    <col min="161" max="173" width="10.28125" style="127" bestFit="1" customWidth="1"/>
    <col min="174" max="174" width="9.140625" style="127" bestFit="1" customWidth="1"/>
    <col min="175" max="16384" width="9.140625" style="127" customWidth="1"/>
  </cols>
  <sheetData>
    <row r="1" spans="1:4" ht="24" customHeight="1">
      <c r="A1" s="473" t="s">
        <v>1102</v>
      </c>
      <c r="B1" s="133"/>
      <c r="C1" s="133"/>
      <c r="D1" s="134"/>
    </row>
    <row r="2" spans="1:4" s="119" customFormat="1" ht="24" customHeight="1">
      <c r="A2" s="519" t="s">
        <v>1147</v>
      </c>
      <c r="B2" s="519"/>
      <c r="C2" s="519"/>
      <c r="D2" s="519"/>
    </row>
    <row r="3" spans="1:4" s="120" customFormat="1" ht="24" customHeight="1">
      <c r="A3" s="133"/>
      <c r="B3" s="133"/>
      <c r="C3" s="133"/>
      <c r="D3" s="135" t="s">
        <v>233</v>
      </c>
    </row>
    <row r="4" spans="1:4" s="128" customFormat="1" ht="27.75" customHeight="1">
      <c r="A4" s="384" t="s">
        <v>234</v>
      </c>
      <c r="B4" s="385" t="s">
        <v>235</v>
      </c>
      <c r="C4" s="386" t="s">
        <v>236</v>
      </c>
      <c r="D4" s="387" t="s">
        <v>957</v>
      </c>
    </row>
    <row r="5" spans="1:4" s="128" customFormat="1" ht="27.75" customHeight="1">
      <c r="A5" s="388" t="s">
        <v>261</v>
      </c>
      <c r="B5" s="389">
        <v>27100</v>
      </c>
      <c r="C5" s="389">
        <v>10000</v>
      </c>
      <c r="D5" s="413">
        <f>(C5-B5)/B5*100</f>
        <v>-63.09963099630996</v>
      </c>
    </row>
    <row r="6" spans="1:4" s="128" customFormat="1" ht="27.75" customHeight="1">
      <c r="A6" s="388" t="s">
        <v>951</v>
      </c>
      <c r="B6" s="389"/>
      <c r="C6" s="389"/>
      <c r="D6" s="413"/>
    </row>
    <row r="7" spans="1:4" s="128" customFormat="1" ht="27.75" customHeight="1">
      <c r="A7" s="388" t="s">
        <v>952</v>
      </c>
      <c r="B7" s="389">
        <v>27100</v>
      </c>
      <c r="C7" s="389">
        <v>10000</v>
      </c>
      <c r="D7" s="413">
        <f>(C7-B7)/B7*100</f>
        <v>-63.09963099630996</v>
      </c>
    </row>
    <row r="8" spans="1:4" s="128" customFormat="1" ht="27.75" customHeight="1">
      <c r="A8" s="388"/>
      <c r="B8" s="389"/>
      <c r="C8" s="389"/>
      <c r="D8" s="413"/>
    </row>
    <row r="9" spans="1:4" s="128" customFormat="1" ht="27.75" customHeight="1">
      <c r="A9" s="388"/>
      <c r="B9" s="389"/>
      <c r="C9" s="389"/>
      <c r="D9" s="413"/>
    </row>
    <row r="10" spans="1:4" s="128" customFormat="1" ht="27.75" customHeight="1">
      <c r="A10" s="388"/>
      <c r="B10" s="389"/>
      <c r="C10" s="389"/>
      <c r="D10" s="413"/>
    </row>
    <row r="11" spans="1:4" s="128" customFormat="1" ht="27.75" customHeight="1">
      <c r="A11" s="390"/>
      <c r="B11" s="389"/>
      <c r="C11" s="389"/>
      <c r="D11" s="413"/>
    </row>
    <row r="12" spans="1:4" s="128" customFormat="1" ht="27.75" customHeight="1">
      <c r="A12" s="388" t="s">
        <v>953</v>
      </c>
      <c r="B12" s="391"/>
      <c r="C12" s="391"/>
      <c r="D12" s="413"/>
    </row>
    <row r="13" spans="1:4" s="128" customFormat="1" ht="27.75" customHeight="1">
      <c r="A13" s="388" t="s">
        <v>954</v>
      </c>
      <c r="B13" s="391"/>
      <c r="C13" s="391"/>
      <c r="D13" s="413"/>
    </row>
    <row r="14" spans="1:4" s="128" customFormat="1" ht="27.75" customHeight="1">
      <c r="A14" s="388"/>
      <c r="B14" s="389"/>
      <c r="C14" s="389"/>
      <c r="D14" s="413"/>
    </row>
    <row r="15" spans="1:4" s="129" customFormat="1" ht="27.75" customHeight="1">
      <c r="A15" s="392" t="s">
        <v>244</v>
      </c>
      <c r="B15" s="393">
        <f>B5+B12</f>
        <v>27100</v>
      </c>
      <c r="C15" s="393">
        <f>C5+C12</f>
        <v>10000</v>
      </c>
      <c r="D15" s="413">
        <f>(C15-B15)/B15*100</f>
        <v>-63.09963099630996</v>
      </c>
    </row>
    <row r="16" spans="1:4" s="128" customFormat="1" ht="27.75" customHeight="1">
      <c r="A16" s="394" t="s">
        <v>238</v>
      </c>
      <c r="B16" s="395">
        <f>B17+B18</f>
        <v>0</v>
      </c>
      <c r="C16" s="395">
        <f>C17+C18</f>
        <v>0</v>
      </c>
      <c r="D16" s="413"/>
    </row>
    <row r="17" spans="1:4" s="128" customFormat="1" ht="24.75" customHeight="1">
      <c r="A17" s="396" t="s">
        <v>259</v>
      </c>
      <c r="B17" s="397"/>
      <c r="C17" s="397"/>
      <c r="D17" s="413"/>
    </row>
    <row r="18" spans="1:4" s="130" customFormat="1" ht="24.75" customHeight="1">
      <c r="A18" s="396" t="s">
        <v>262</v>
      </c>
      <c r="B18" s="398"/>
      <c r="C18" s="398"/>
      <c r="D18" s="413"/>
    </row>
    <row r="19" spans="1:4" s="130" customFormat="1" ht="24.75" customHeight="1">
      <c r="A19" s="399" t="s">
        <v>239</v>
      </c>
      <c r="B19" s="395">
        <f>B16+B15</f>
        <v>27100</v>
      </c>
      <c r="C19" s="395">
        <f>C16+C15</f>
        <v>10000</v>
      </c>
      <c r="D19" s="413">
        <f>(C19-B19)/B19*100</f>
        <v>-63.09963099630996</v>
      </c>
    </row>
    <row r="20" s="130" customFormat="1" ht="12"/>
    <row r="21" s="130" customFormat="1" ht="12"/>
    <row r="22" s="130" customFormat="1" ht="12"/>
    <row r="23" s="130" customFormat="1" ht="12"/>
    <row r="24" s="130" customFormat="1" ht="12"/>
    <row r="25" s="130" customFormat="1" ht="12"/>
    <row r="26" s="130" customFormat="1" ht="12"/>
    <row r="27" s="130" customFormat="1" ht="12"/>
    <row r="28" s="130" customFormat="1" ht="12"/>
    <row r="29" s="130" customFormat="1" ht="12"/>
    <row r="30" s="130" customFormat="1" ht="12"/>
    <row r="31" s="130" customFormat="1" ht="12"/>
    <row r="32" s="130" customFormat="1" ht="12"/>
    <row r="33" s="130" customFormat="1" ht="12"/>
    <row r="34" s="130" customFormat="1" ht="12"/>
    <row r="35" s="130" customFormat="1" ht="12"/>
    <row r="36" s="130" customFormat="1" ht="12"/>
    <row r="37" s="130" customFormat="1" ht="12"/>
    <row r="38" s="130" customFormat="1" ht="12"/>
    <row r="39" s="130" customFormat="1" ht="12"/>
    <row r="40" s="130" customFormat="1" ht="12"/>
    <row r="41" s="130" customFormat="1" ht="12"/>
    <row r="42" s="130" customFormat="1" ht="12"/>
    <row r="43" s="130" customFormat="1" ht="12"/>
    <row r="44" s="130" customFormat="1" ht="12"/>
    <row r="45" s="130" customFormat="1" ht="12"/>
    <row r="46" s="130" customFormat="1" ht="12"/>
    <row r="47" s="130" customFormat="1" ht="12"/>
    <row r="48" s="130" customFormat="1" ht="12"/>
    <row r="49" s="130" customFormat="1" ht="12"/>
    <row r="50" s="130" customFormat="1" ht="12"/>
    <row r="51" s="130" customFormat="1" ht="12"/>
    <row r="52" s="130" customFormat="1" ht="12"/>
    <row r="53" s="130" customFormat="1" ht="12"/>
    <row r="54" s="130" customFormat="1" ht="12"/>
    <row r="55" s="130" customFormat="1" ht="12"/>
    <row r="56" s="130" customFormat="1" ht="12"/>
    <row r="57" s="130" customFormat="1" ht="12"/>
    <row r="58" s="130" customFormat="1" ht="12"/>
    <row r="59" s="130" customFormat="1" ht="12"/>
    <row r="60" s="130" customFormat="1" ht="12"/>
    <row r="61" s="130" customFormat="1" ht="12"/>
    <row r="62" s="130" customFormat="1" ht="12"/>
    <row r="63" s="130" customFormat="1" ht="12"/>
    <row r="64" s="130" customFormat="1" ht="12"/>
    <row r="65" s="130" customFormat="1" ht="12"/>
    <row r="66" s="130" customFormat="1" ht="12"/>
    <row r="67" s="130" customFormat="1" ht="12"/>
    <row r="68" s="130" customFormat="1" ht="12"/>
    <row r="69" s="130" customFormat="1" ht="12"/>
    <row r="70" s="130" customFormat="1" ht="12"/>
    <row r="71" s="130" customFormat="1" ht="12"/>
    <row r="72" s="130" customFormat="1" ht="12"/>
    <row r="73" s="130" customFormat="1" ht="12"/>
    <row r="74" s="130" customFormat="1" ht="12"/>
    <row r="75" s="130" customFormat="1" ht="12"/>
    <row r="76" s="130" customFormat="1" ht="12"/>
    <row r="77" s="130" customFormat="1" ht="12"/>
    <row r="78" s="130" customFormat="1" ht="12"/>
    <row r="79" s="130" customFormat="1" ht="12"/>
    <row r="80" s="130" customFormat="1" ht="12"/>
    <row r="81" s="130" customFormat="1" ht="12"/>
    <row r="82" s="130" customFormat="1" ht="12"/>
    <row r="83" s="130" customFormat="1" ht="12"/>
    <row r="84" s="130" customFormat="1" ht="12"/>
    <row r="85" s="130" customFormat="1" ht="12"/>
    <row r="86" s="130" customFormat="1" ht="12"/>
    <row r="87" s="130" customFormat="1" ht="12"/>
    <row r="88" s="130" customFormat="1" ht="12"/>
    <row r="89" s="130" customFormat="1" ht="12"/>
    <row r="90" s="130" customFormat="1" ht="12"/>
    <row r="91" s="130" customFormat="1" ht="12"/>
    <row r="92" s="130" customFormat="1" ht="12"/>
    <row r="93" s="130" customFormat="1" ht="12"/>
    <row r="94" s="130" customFormat="1" ht="12"/>
    <row r="95" s="130" customFormat="1" ht="12"/>
    <row r="96" s="130" customFormat="1" ht="12"/>
    <row r="97" s="130" customFormat="1" ht="12"/>
    <row r="98" s="130" customFormat="1" ht="12"/>
    <row r="99" s="130" customFormat="1" ht="12"/>
    <row r="100" s="130" customFormat="1" ht="12"/>
    <row r="101" s="130" customFormat="1" ht="12"/>
    <row r="102" s="130" customFormat="1" ht="12"/>
    <row r="103" s="130" customFormat="1" ht="12"/>
    <row r="104" s="130" customFormat="1" ht="12"/>
    <row r="105" s="130" customFormat="1" ht="12"/>
    <row r="106" s="130" customFormat="1" ht="12"/>
    <row r="107" s="130" customFormat="1" ht="12"/>
    <row r="108" s="130" customFormat="1" ht="12"/>
    <row r="109" s="130" customFormat="1" ht="12"/>
    <row r="110" s="130" customFormat="1" ht="12"/>
    <row r="111" s="130" customFormat="1" ht="12"/>
    <row r="112" s="130" customFormat="1" ht="12"/>
    <row r="113" s="130" customFormat="1" ht="12"/>
    <row r="114" s="130" customFormat="1" ht="12"/>
    <row r="115" s="130" customFormat="1" ht="12"/>
    <row r="116" s="130" customFormat="1" ht="12"/>
    <row r="117" s="130" customFormat="1" ht="12"/>
    <row r="118" s="130" customFormat="1" ht="12"/>
    <row r="119" s="130" customFormat="1" ht="12"/>
    <row r="120" s="130" customFormat="1" ht="12"/>
    <row r="121" s="130" customFormat="1" ht="12"/>
    <row r="122" s="130" customFormat="1" ht="12"/>
    <row r="123" s="130" customFormat="1" ht="12"/>
    <row r="124" s="130" customFormat="1" ht="12"/>
    <row r="125" s="130" customFormat="1" ht="12"/>
    <row r="126" s="130" customFormat="1" ht="12"/>
    <row r="127" s="130" customFormat="1" ht="12"/>
    <row r="128" s="130" customFormat="1" ht="12"/>
    <row r="129" s="130" customFormat="1" ht="12"/>
    <row r="130" s="130" customFormat="1" ht="12"/>
    <row r="131" s="130" customFormat="1" ht="12"/>
    <row r="132" s="130" customFormat="1" ht="12"/>
    <row r="133" s="130" customFormat="1" ht="12"/>
    <row r="134" s="130" customFormat="1" ht="12"/>
    <row r="135" s="130" customFormat="1" ht="12"/>
    <row r="136" s="130" customFormat="1" ht="12"/>
    <row r="137" s="130" customFormat="1" ht="12"/>
    <row r="138" s="130" customFormat="1" ht="12"/>
    <row r="139" s="130" customFormat="1" ht="12"/>
    <row r="140" s="130" customFormat="1" ht="12"/>
    <row r="141" s="130" customFormat="1" ht="12"/>
    <row r="142" s="130" customFormat="1" ht="12"/>
    <row r="143" s="130" customFormat="1" ht="12"/>
    <row r="144" s="130" customFormat="1" ht="12"/>
    <row r="145" s="130" customFormat="1" ht="12"/>
    <row r="146" s="130" customFormat="1" ht="12"/>
    <row r="147" s="130" customFormat="1" ht="12"/>
    <row r="148" s="130" customFormat="1" ht="12"/>
    <row r="149" s="130" customFormat="1" ht="12"/>
    <row r="150" s="130" customFormat="1" ht="12"/>
    <row r="151" s="130" customFormat="1" ht="12"/>
    <row r="152" s="130" customFormat="1" ht="12"/>
    <row r="153" s="130" customFormat="1" ht="12"/>
    <row r="154" s="130" customFormat="1" ht="12"/>
    <row r="155" s="130" customFormat="1" ht="12"/>
    <row r="156" s="130" customFormat="1" ht="12"/>
    <row r="157" s="130" customFormat="1" ht="12"/>
    <row r="158" s="130" customFormat="1" ht="12"/>
    <row r="159" s="130" customFormat="1" ht="12"/>
    <row r="160" s="130" customFormat="1" ht="12"/>
    <row r="161" s="130" customFormat="1" ht="12"/>
    <row r="162" s="130" customFormat="1" ht="12"/>
    <row r="163" s="130" customFormat="1" ht="12"/>
    <row r="164" s="130" customFormat="1" ht="12"/>
    <row r="165" s="130" customFormat="1" ht="12"/>
    <row r="166" s="130" customFormat="1" ht="12"/>
    <row r="167" s="130" customFormat="1" ht="12"/>
    <row r="168" s="130" customFormat="1" ht="12"/>
    <row r="169" s="130" customFormat="1" ht="12"/>
    <row r="170" s="130" customFormat="1" ht="12"/>
    <row r="171" s="130" customFormat="1" ht="12"/>
    <row r="172" s="130" customFormat="1" ht="12"/>
    <row r="173" s="130" customFormat="1" ht="12"/>
    <row r="174" s="130" customFormat="1" ht="12"/>
    <row r="175" s="130" customFormat="1" ht="12"/>
    <row r="176" s="130" customFormat="1" ht="12"/>
    <row r="177" s="130" customFormat="1" ht="12"/>
    <row r="178" s="130" customFormat="1" ht="12"/>
    <row r="179" s="130" customFormat="1" ht="12"/>
    <row r="180" s="130" customFormat="1" ht="12"/>
    <row r="181" s="130" customFormat="1" ht="12"/>
    <row r="182" s="130" customFormat="1" ht="12"/>
  </sheetData>
  <sheetProtection/>
  <mergeCells count="1">
    <mergeCell ref="A2:D2"/>
  </mergeCells>
  <printOptions horizontalCentered="1"/>
  <pageMargins left="0.39" right="0.39" top="0.39" bottom="0.39" header="0.31" footer="0.31"/>
  <pageSetup errors="NA" firstPageNumber="1" useFirstPageNumber="1" fitToHeight="1" fitToWidth="1" horizontalDpi="600" verticalDpi="600" orientation="portrait" paperSize="9" scale="88" r:id="rId1"/>
</worksheet>
</file>

<file path=xl/worksheets/sheet23.xml><?xml version="1.0" encoding="utf-8"?>
<worksheet xmlns="http://schemas.openxmlformats.org/spreadsheetml/2006/main" xmlns:r="http://schemas.openxmlformats.org/officeDocument/2006/relationships">
  <sheetPr>
    <pageSetUpPr fitToPage="1"/>
  </sheetPr>
  <dimension ref="A1:D14"/>
  <sheetViews>
    <sheetView showGridLines="0" showZeros="0" zoomScalePageLayoutView="0" workbookViewId="0" topLeftCell="A1">
      <selection activeCell="A2" sqref="A2:D2"/>
    </sheetView>
  </sheetViews>
  <sheetFormatPr defaultColWidth="8.8515625" defaultRowHeight="12.75"/>
  <cols>
    <col min="1" max="1" width="41.00390625" style="127" customWidth="1"/>
    <col min="2" max="2" width="19.140625" style="127" customWidth="1"/>
    <col min="3" max="3" width="16.140625" style="127" customWidth="1"/>
    <col min="4" max="4" width="18.28125" style="127" customWidth="1"/>
    <col min="5" max="15" width="10.28125" style="127" bestFit="1" customWidth="1"/>
    <col min="16" max="143" width="9.140625" style="127" bestFit="1" customWidth="1"/>
    <col min="144" max="156" width="10.28125" style="127" bestFit="1" customWidth="1"/>
    <col min="157" max="240" width="9.140625" style="127" bestFit="1" customWidth="1"/>
    <col min="241" max="16384" width="8.8515625" style="127" customWidth="1"/>
  </cols>
  <sheetData>
    <row r="1" spans="1:4" ht="24" customHeight="1">
      <c r="A1" s="474" t="s">
        <v>1103</v>
      </c>
      <c r="B1" s="122"/>
      <c r="C1" s="122"/>
      <c r="D1" s="122"/>
    </row>
    <row r="2" spans="1:4" s="119" customFormat="1" ht="24" customHeight="1">
      <c r="A2" s="518" t="s">
        <v>1148</v>
      </c>
      <c r="B2" s="518"/>
      <c r="C2" s="518"/>
      <c r="D2" s="518"/>
    </row>
    <row r="3" spans="1:4" s="120" customFormat="1" ht="24" customHeight="1">
      <c r="A3" s="380"/>
      <c r="B3" s="400"/>
      <c r="C3" s="400"/>
      <c r="D3" s="401" t="s">
        <v>233</v>
      </c>
    </row>
    <row r="4" spans="1:4" s="128" customFormat="1" ht="27.75" customHeight="1">
      <c r="A4" s="402" t="s">
        <v>234</v>
      </c>
      <c r="B4" s="385" t="s">
        <v>235</v>
      </c>
      <c r="C4" s="386" t="s">
        <v>236</v>
      </c>
      <c r="D4" s="387" t="s">
        <v>957</v>
      </c>
    </row>
    <row r="5" spans="1:4" s="128" customFormat="1" ht="27.75" customHeight="1">
      <c r="A5" s="403" t="s">
        <v>955</v>
      </c>
      <c r="B5" s="404">
        <f>B6+B9+B7+B8</f>
        <v>26800</v>
      </c>
      <c r="C5" s="404">
        <f>C6+C9+C7+C8</f>
        <v>6000</v>
      </c>
      <c r="D5" s="413">
        <f>(C5-B5)/B5*100</f>
        <v>-77.61194029850746</v>
      </c>
    </row>
    <row r="6" spans="1:4" s="128" customFormat="1" ht="27.75" customHeight="1">
      <c r="A6" s="403" t="s">
        <v>263</v>
      </c>
      <c r="B6" s="404">
        <v>6700</v>
      </c>
      <c r="C6" s="404">
        <v>6000</v>
      </c>
      <c r="D6" s="413">
        <f aca="true" t="shared" si="0" ref="D6:D14">(C6-B6)/B6*100</f>
        <v>-10.44776119402985</v>
      </c>
    </row>
    <row r="7" spans="1:4" s="128" customFormat="1" ht="27.75" customHeight="1">
      <c r="A7" s="403" t="s">
        <v>264</v>
      </c>
      <c r="B7" s="404">
        <v>15000</v>
      </c>
      <c r="C7" s="404"/>
      <c r="D7" s="413">
        <f t="shared" si="0"/>
        <v>-100</v>
      </c>
    </row>
    <row r="8" spans="1:4" s="128" customFormat="1" ht="27.75" customHeight="1">
      <c r="A8" s="405" t="s">
        <v>265</v>
      </c>
      <c r="B8" s="406"/>
      <c r="C8" s="406"/>
      <c r="D8" s="413"/>
    </row>
    <row r="9" spans="1:4" s="128" customFormat="1" ht="27.75" customHeight="1">
      <c r="A9" s="403" t="s">
        <v>266</v>
      </c>
      <c r="B9" s="404">
        <v>5100</v>
      </c>
      <c r="C9" s="404"/>
      <c r="D9" s="413">
        <f t="shared" si="0"/>
        <v>-100</v>
      </c>
    </row>
    <row r="10" spans="1:4" s="128" customFormat="1" ht="27.75" customHeight="1">
      <c r="A10" s="407" t="s">
        <v>267</v>
      </c>
      <c r="B10" s="408">
        <f>B5</f>
        <v>26800</v>
      </c>
      <c r="C10" s="408">
        <f>C5</f>
        <v>6000</v>
      </c>
      <c r="D10" s="413">
        <f t="shared" si="0"/>
        <v>-77.61194029850746</v>
      </c>
    </row>
    <row r="11" spans="1:4" s="129" customFormat="1" ht="27.75" customHeight="1">
      <c r="A11" s="409" t="s">
        <v>241</v>
      </c>
      <c r="B11" s="410">
        <f>SUM(B12:B13)</f>
        <v>300</v>
      </c>
      <c r="C11" s="410">
        <f>SUM(C12:C13)</f>
        <v>4000</v>
      </c>
      <c r="D11" s="413">
        <f t="shared" si="0"/>
        <v>1233.3333333333335</v>
      </c>
    </row>
    <row r="12" spans="1:4" s="128" customFormat="1" ht="27.75" customHeight="1">
      <c r="A12" s="403" t="s">
        <v>260</v>
      </c>
      <c r="B12" s="411">
        <v>300</v>
      </c>
      <c r="C12" s="411">
        <v>4000</v>
      </c>
      <c r="D12" s="413">
        <f t="shared" si="0"/>
        <v>1233.3333333333335</v>
      </c>
    </row>
    <row r="13" spans="1:4" s="128" customFormat="1" ht="27.75" customHeight="1">
      <c r="A13" s="403" t="s">
        <v>268</v>
      </c>
      <c r="B13" s="411"/>
      <c r="C13" s="411"/>
      <c r="D13" s="413"/>
    </row>
    <row r="14" spans="1:4" s="128" customFormat="1" ht="27.75" customHeight="1">
      <c r="A14" s="412" t="s">
        <v>242</v>
      </c>
      <c r="B14" s="410">
        <f>B11+B10</f>
        <v>27100</v>
      </c>
      <c r="C14" s="410">
        <f>C11+C10</f>
        <v>10000</v>
      </c>
      <c r="D14" s="413">
        <f t="shared" si="0"/>
        <v>-63.09963099630996</v>
      </c>
    </row>
    <row r="15" s="130" customFormat="1" ht="12"/>
    <row r="16" s="130" customFormat="1" ht="12"/>
    <row r="17" s="130" customFormat="1" ht="12"/>
    <row r="18" s="130" customFormat="1" ht="12"/>
    <row r="19" s="130" customFormat="1" ht="12"/>
    <row r="20" s="130" customFormat="1" ht="12"/>
    <row r="21" s="130" customFormat="1" ht="12"/>
    <row r="22" s="130" customFormat="1" ht="12"/>
    <row r="23" s="130" customFormat="1" ht="12"/>
    <row r="24" s="130" customFormat="1" ht="12"/>
    <row r="25" s="130" customFormat="1" ht="12"/>
    <row r="26" s="130" customFormat="1" ht="12"/>
    <row r="27" s="130" customFormat="1" ht="12"/>
    <row r="28" s="130" customFormat="1" ht="12"/>
    <row r="29" s="130" customFormat="1" ht="12"/>
    <row r="30" s="130" customFormat="1" ht="12"/>
    <row r="31" s="130" customFormat="1" ht="12"/>
    <row r="32" s="130" customFormat="1" ht="12"/>
    <row r="33" s="130" customFormat="1" ht="12"/>
    <row r="34" s="130" customFormat="1" ht="12"/>
    <row r="35" s="130" customFormat="1" ht="12"/>
    <row r="36" s="130" customFormat="1" ht="12"/>
    <row r="37" s="130" customFormat="1" ht="12"/>
    <row r="38" s="130" customFormat="1" ht="12"/>
    <row r="39" s="130" customFormat="1" ht="12"/>
    <row r="40" s="130" customFormat="1" ht="12"/>
    <row r="41" s="130" customFormat="1" ht="12"/>
    <row r="42" s="130" customFormat="1" ht="12"/>
    <row r="43" s="130" customFormat="1" ht="12"/>
    <row r="44" s="130" customFormat="1" ht="12"/>
    <row r="45" s="130" customFormat="1" ht="12"/>
    <row r="46" s="130" customFormat="1" ht="12"/>
    <row r="47" s="130" customFormat="1" ht="12"/>
    <row r="48" s="130" customFormat="1" ht="12"/>
    <row r="49" s="130" customFormat="1" ht="12"/>
    <row r="50" s="130" customFormat="1" ht="12"/>
    <row r="51" s="130" customFormat="1" ht="12"/>
    <row r="52" s="130" customFormat="1" ht="12"/>
    <row r="53" s="130" customFormat="1" ht="12"/>
    <row r="54" s="130" customFormat="1" ht="12"/>
    <row r="55" s="130" customFormat="1" ht="12"/>
    <row r="56" s="130" customFormat="1" ht="12"/>
    <row r="57" s="130" customFormat="1" ht="12"/>
    <row r="58" s="130" customFormat="1" ht="12"/>
    <row r="59" s="130" customFormat="1" ht="12"/>
    <row r="60" s="130" customFormat="1" ht="12"/>
    <row r="61" s="130" customFormat="1" ht="12"/>
    <row r="62" s="130" customFormat="1" ht="12"/>
    <row r="63" s="130" customFormat="1" ht="12"/>
    <row r="64" s="130" customFormat="1" ht="12"/>
    <row r="65" s="130" customFormat="1" ht="12"/>
    <row r="66" s="130" customFormat="1" ht="12"/>
    <row r="67" s="130" customFormat="1" ht="12"/>
    <row r="68" s="130" customFormat="1" ht="12"/>
    <row r="69" s="130" customFormat="1" ht="12"/>
    <row r="70" s="130" customFormat="1" ht="12"/>
    <row r="71" s="130" customFormat="1" ht="12"/>
    <row r="72" s="130" customFormat="1" ht="12"/>
    <row r="73" s="130" customFormat="1" ht="12"/>
    <row r="74" s="130" customFormat="1" ht="12"/>
    <row r="75" s="130" customFormat="1" ht="12"/>
    <row r="76" s="130" customFormat="1" ht="12"/>
    <row r="77" s="130" customFormat="1" ht="12"/>
    <row r="78" s="130" customFormat="1" ht="12"/>
    <row r="79" s="130" customFormat="1" ht="12"/>
    <row r="80" s="130" customFormat="1" ht="12"/>
    <row r="81" s="130" customFormat="1" ht="12"/>
    <row r="82" s="130" customFormat="1" ht="12"/>
    <row r="83" s="130" customFormat="1" ht="12"/>
    <row r="84" s="130" customFormat="1" ht="12"/>
    <row r="85" s="130" customFormat="1" ht="12"/>
    <row r="86" s="130" customFormat="1" ht="12"/>
    <row r="87" s="130" customFormat="1" ht="12"/>
    <row r="88" s="130" customFormat="1" ht="12"/>
    <row r="89" s="130" customFormat="1" ht="12"/>
    <row r="90" s="130" customFormat="1" ht="12"/>
    <row r="91" s="130" customFormat="1" ht="12"/>
    <row r="92" s="130" customFormat="1" ht="12"/>
    <row r="93" s="130" customFormat="1" ht="12"/>
    <row r="94" s="130" customFormat="1" ht="12"/>
    <row r="95" s="130" customFormat="1" ht="12"/>
    <row r="96" s="130" customFormat="1" ht="12"/>
    <row r="97" s="130" customFormat="1" ht="12"/>
    <row r="98" s="130" customFormat="1" ht="12"/>
    <row r="99" s="130" customFormat="1" ht="12"/>
    <row r="100" s="130" customFormat="1" ht="12"/>
    <row r="101" s="130" customFormat="1" ht="12"/>
    <row r="102" s="130" customFormat="1" ht="12"/>
    <row r="103" s="130" customFormat="1" ht="12"/>
    <row r="104" s="130" customFormat="1" ht="12"/>
    <row r="105" s="130" customFormat="1" ht="12"/>
    <row r="106" s="130" customFormat="1" ht="12"/>
    <row r="107" s="130" customFormat="1" ht="12"/>
    <row r="108" s="130" customFormat="1" ht="12"/>
    <row r="109" s="130" customFormat="1" ht="12"/>
    <row r="110" s="130" customFormat="1" ht="12"/>
    <row r="111" s="130" customFormat="1" ht="12"/>
    <row r="112" s="130" customFormat="1" ht="12"/>
    <row r="113" s="130" customFormat="1" ht="12"/>
    <row r="114" s="130" customFormat="1" ht="12"/>
    <row r="115" s="130" customFormat="1" ht="12"/>
    <row r="116" s="130" customFormat="1" ht="12"/>
    <row r="117" s="130" customFormat="1" ht="12"/>
    <row r="118" s="130" customFormat="1" ht="12"/>
    <row r="119" s="130" customFormat="1" ht="12"/>
    <row r="120" s="130" customFormat="1" ht="12"/>
    <row r="121" s="130" customFormat="1" ht="12"/>
    <row r="122" s="130" customFormat="1" ht="12"/>
    <row r="123" s="130" customFormat="1" ht="12"/>
    <row r="124" s="130" customFormat="1" ht="12"/>
    <row r="125" s="130" customFormat="1" ht="12"/>
    <row r="126" s="130" customFormat="1" ht="12"/>
    <row r="127" s="130" customFormat="1" ht="12"/>
    <row r="128" s="130" customFormat="1" ht="12"/>
    <row r="129" s="130" customFormat="1" ht="12"/>
    <row r="130" s="130" customFormat="1" ht="12"/>
    <row r="131" s="130" customFormat="1" ht="12"/>
    <row r="132" s="130" customFormat="1" ht="12"/>
    <row r="133" s="130" customFormat="1" ht="12"/>
    <row r="134" s="130" customFormat="1" ht="12"/>
    <row r="135" s="130" customFormat="1" ht="12"/>
    <row r="136" s="130" customFormat="1" ht="12"/>
    <row r="137" s="130" customFormat="1" ht="12"/>
    <row r="138" s="130" customFormat="1" ht="12"/>
    <row r="139" s="130" customFormat="1" ht="12"/>
    <row r="140" s="130" customFormat="1" ht="12"/>
    <row r="141" s="130" customFormat="1" ht="12"/>
    <row r="142" s="130" customFormat="1" ht="12"/>
    <row r="143" s="130" customFormat="1" ht="12"/>
    <row r="144" s="130" customFormat="1" ht="12"/>
    <row r="145" s="130" customFormat="1" ht="12"/>
    <row r="146" s="130" customFormat="1" ht="12"/>
    <row r="147" s="130" customFormat="1" ht="12"/>
    <row r="148" s="130" customFormat="1" ht="12"/>
    <row r="149" s="130" customFormat="1" ht="12"/>
    <row r="150" s="130" customFormat="1" ht="12"/>
    <row r="151" s="130" customFormat="1" ht="12"/>
    <row r="152" s="130" customFormat="1" ht="12"/>
    <row r="153" s="130" customFormat="1" ht="12"/>
    <row r="154" s="130" customFormat="1" ht="12"/>
    <row r="155" s="130" customFormat="1" ht="12"/>
    <row r="156" s="130" customFormat="1" ht="12"/>
    <row r="157" s="130" customFormat="1" ht="12"/>
    <row r="158" s="130" customFormat="1" ht="12"/>
    <row r="159" s="130" customFormat="1" ht="12"/>
    <row r="160" s="130" customFormat="1" ht="12"/>
    <row r="161" s="130" customFormat="1" ht="12"/>
    <row r="162" s="130" customFormat="1" ht="12"/>
    <row r="163" s="130" customFormat="1" ht="12"/>
    <row r="164" s="130" customFormat="1" ht="12"/>
    <row r="165" s="130" customFormat="1" ht="12"/>
    <row r="166" s="130" customFormat="1" ht="12"/>
    <row r="167" s="130" customFormat="1" ht="12"/>
    <row r="168" s="130" customFormat="1" ht="12"/>
    <row r="169" s="130" customFormat="1" ht="12"/>
    <row r="170" s="130" customFormat="1" ht="12"/>
    <row r="171" s="130" customFormat="1" ht="12"/>
    <row r="172" s="130" customFormat="1" ht="12"/>
    <row r="173" s="130" customFormat="1" ht="12"/>
    <row r="174" s="130" customFormat="1" ht="12"/>
    <row r="175" s="130" customFormat="1" ht="12"/>
    <row r="176" s="130" customFormat="1" ht="12"/>
    <row r="177" s="130" customFormat="1" ht="12"/>
    <row r="178" s="130" customFormat="1" ht="12"/>
    <row r="179" s="130" customFormat="1" ht="12"/>
  </sheetData>
  <sheetProtection/>
  <mergeCells count="1">
    <mergeCell ref="A2:D2"/>
  </mergeCells>
  <printOptions horizontalCentered="1"/>
  <pageMargins left="0.39" right="0.39" top="0.39" bottom="0.39" header="0.31" footer="0.31"/>
  <pageSetup errors="NA" firstPageNumber="1" useFirstPageNumber="1" fitToHeight="1" fitToWidth="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F21"/>
  <sheetViews>
    <sheetView zoomScaleSheetLayoutView="100" zoomScalePageLayoutView="0" workbookViewId="0" topLeftCell="A1">
      <selection activeCell="A3" sqref="A3"/>
    </sheetView>
  </sheetViews>
  <sheetFormatPr defaultColWidth="10.00390625" defaultRowHeight="12.75"/>
  <cols>
    <col min="1" max="1" width="17.28125" style="1" customWidth="1"/>
    <col min="2" max="2" width="18.7109375" style="1" customWidth="1"/>
    <col min="3" max="4" width="19.00390625" style="1" customWidth="1"/>
    <col min="5" max="5" width="14.7109375" style="1" customWidth="1"/>
    <col min="6" max="16384" width="10.00390625" style="1" customWidth="1"/>
  </cols>
  <sheetData>
    <row r="1" spans="1:6" ht="18" customHeight="1">
      <c r="A1" s="475" t="s">
        <v>1104</v>
      </c>
      <c r="B1" s="123"/>
      <c r="C1" s="123"/>
      <c r="D1" s="123"/>
      <c r="E1" s="124"/>
      <c r="F1" s="125"/>
    </row>
    <row r="2" spans="1:5" ht="27">
      <c r="A2" s="525" t="s">
        <v>1170</v>
      </c>
      <c r="B2" s="526"/>
      <c r="C2" s="526"/>
      <c r="D2" s="526"/>
      <c r="E2" s="526"/>
    </row>
    <row r="3" spans="1:5" ht="14.25">
      <c r="A3" s="483"/>
      <c r="B3" s="484"/>
      <c r="C3" s="484"/>
      <c r="D3" s="484"/>
      <c r="E3" s="484" t="s">
        <v>233</v>
      </c>
    </row>
    <row r="4" spans="1:5" ht="14.25">
      <c r="A4" s="520" t="s">
        <v>269</v>
      </c>
      <c r="B4" s="521" t="s">
        <v>247</v>
      </c>
      <c r="C4" s="522" t="s">
        <v>270</v>
      </c>
      <c r="D4" s="522"/>
      <c r="E4" s="522"/>
    </row>
    <row r="5" spans="1:5" ht="40.5">
      <c r="A5" s="520"/>
      <c r="B5" s="521"/>
      <c r="C5" s="485" t="s">
        <v>271</v>
      </c>
      <c r="D5" s="486" t="s">
        <v>1156</v>
      </c>
      <c r="E5" s="487" t="s">
        <v>1157</v>
      </c>
    </row>
    <row r="6" spans="1:5" ht="24.75" customHeight="1">
      <c r="A6" s="493" t="s">
        <v>1159</v>
      </c>
      <c r="B6" s="489"/>
      <c r="C6" s="489"/>
      <c r="D6" s="489"/>
      <c r="E6" s="489"/>
    </row>
    <row r="7" spans="1:5" ht="24.75" customHeight="1">
      <c r="A7" s="488" t="s">
        <v>1160</v>
      </c>
      <c r="B7" s="489"/>
      <c r="C7" s="489"/>
      <c r="D7" s="489"/>
      <c r="E7" s="489"/>
    </row>
    <row r="8" spans="1:5" ht="24.75" customHeight="1">
      <c r="A8" s="488" t="s">
        <v>1161</v>
      </c>
      <c r="B8" s="489"/>
      <c r="C8" s="489"/>
      <c r="D8" s="489"/>
      <c r="E8" s="489"/>
    </row>
    <row r="9" spans="1:5" ht="24.75" customHeight="1">
      <c r="A9" s="488" t="s">
        <v>1162</v>
      </c>
      <c r="B9" s="489"/>
      <c r="C9" s="489"/>
      <c r="D9" s="489"/>
      <c r="E9" s="489"/>
    </row>
    <row r="10" spans="1:5" ht="24.75" customHeight="1">
      <c r="A10" s="488" t="s">
        <v>1163</v>
      </c>
      <c r="B10" s="489"/>
      <c r="C10" s="489"/>
      <c r="D10" s="489"/>
      <c r="E10" s="489"/>
    </row>
    <row r="11" spans="1:5" ht="24.75" customHeight="1">
      <c r="A11" s="488" t="s">
        <v>1164</v>
      </c>
      <c r="B11" s="489"/>
      <c r="C11" s="489"/>
      <c r="D11" s="489"/>
      <c r="E11" s="489"/>
    </row>
    <row r="12" spans="1:5" ht="24.75" customHeight="1">
      <c r="A12" s="492" t="s">
        <v>1165</v>
      </c>
      <c r="B12" s="489"/>
      <c r="C12" s="489"/>
      <c r="D12" s="489"/>
      <c r="E12" s="489"/>
    </row>
    <row r="13" spans="1:5" ht="24.75" customHeight="1">
      <c r="A13" s="488" t="s">
        <v>1166</v>
      </c>
      <c r="B13" s="489"/>
      <c r="C13" s="489"/>
      <c r="D13" s="489"/>
      <c r="E13" s="489"/>
    </row>
    <row r="14" spans="1:5" ht="24.75" customHeight="1">
      <c r="A14" s="488" t="s">
        <v>1158</v>
      </c>
      <c r="B14" s="489"/>
      <c r="C14" s="489"/>
      <c r="D14" s="489"/>
      <c r="E14" s="489"/>
    </row>
    <row r="15" spans="1:5" ht="24.75" customHeight="1">
      <c r="A15" s="488" t="s">
        <v>1167</v>
      </c>
      <c r="B15" s="489"/>
      <c r="C15" s="489"/>
      <c r="D15" s="489"/>
      <c r="E15" s="489"/>
    </row>
    <row r="16" spans="1:5" ht="24.75" customHeight="1">
      <c r="A16" s="488" t="s">
        <v>1168</v>
      </c>
      <c r="B16" s="489"/>
      <c r="C16" s="489"/>
      <c r="D16" s="489"/>
      <c r="E16" s="489"/>
    </row>
    <row r="17" spans="1:5" ht="24.75" customHeight="1">
      <c r="A17" s="490" t="s">
        <v>247</v>
      </c>
      <c r="B17" s="491"/>
      <c r="C17" s="491"/>
      <c r="D17" s="491"/>
      <c r="E17" s="491"/>
    </row>
    <row r="18" spans="1:5" ht="96" customHeight="1">
      <c r="A18" s="523" t="s">
        <v>1169</v>
      </c>
      <c r="B18" s="524"/>
      <c r="C18" s="524"/>
      <c r="D18" s="524"/>
      <c r="E18" s="524"/>
    </row>
    <row r="19" spans="2:5" ht="14.25">
      <c r="B19" s="126"/>
      <c r="C19" s="126"/>
      <c r="D19" s="126"/>
      <c r="E19" s="126"/>
    </row>
    <row r="20" spans="2:5" ht="14.25">
      <c r="B20" s="126"/>
      <c r="C20" s="126"/>
      <c r="D20" s="126"/>
      <c r="E20" s="126"/>
    </row>
    <row r="21" spans="2:5" ht="14.25">
      <c r="B21" s="126"/>
      <c r="C21" s="126"/>
      <c r="D21" s="126"/>
      <c r="E21" s="126"/>
    </row>
  </sheetData>
  <sheetProtection/>
  <mergeCells count="5">
    <mergeCell ref="A4:A5"/>
    <mergeCell ref="B4:B5"/>
    <mergeCell ref="C4:E4"/>
    <mergeCell ref="A18:E18"/>
    <mergeCell ref="A2:E2"/>
  </mergeCells>
  <printOptions horizontalCentered="1"/>
  <pageMargins left="0.39" right="0.39" top="0.39" bottom="0.39" header="0.31" footer="0.31"/>
  <pageSetup errors="NA" firstPageNumber="1" useFirstPageNumber="1"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D52"/>
  <sheetViews>
    <sheetView showGridLines="0" showZeros="0" zoomScalePageLayoutView="0" workbookViewId="0" topLeftCell="A1">
      <selection activeCell="E6" sqref="E6"/>
    </sheetView>
  </sheetViews>
  <sheetFormatPr defaultColWidth="8.8515625" defaultRowHeight="12.75"/>
  <cols>
    <col min="1" max="1" width="42.7109375" style="118" customWidth="1"/>
    <col min="2" max="2" width="17.140625" style="118" customWidth="1"/>
    <col min="3" max="3" width="16.57421875" style="118" customWidth="1"/>
    <col min="4" max="4" width="15.28125" style="118" customWidth="1"/>
    <col min="5" max="122" width="9.140625" style="118" bestFit="1" customWidth="1"/>
    <col min="123" max="138" width="10.28125" style="118" bestFit="1" customWidth="1"/>
    <col min="139" max="219" width="9.140625" style="118" bestFit="1" customWidth="1"/>
    <col min="220" max="222" width="8.8515625" style="118" customWidth="1"/>
    <col min="223" max="16384" width="8.8515625" style="121" customWidth="1"/>
  </cols>
  <sheetData>
    <row r="1" spans="1:4" s="118" customFormat="1" ht="24" customHeight="1">
      <c r="A1" s="474" t="s">
        <v>1105</v>
      </c>
      <c r="B1" s="122"/>
      <c r="C1" s="122"/>
      <c r="D1" s="122"/>
    </row>
    <row r="2" spans="1:4" s="119" customFormat="1" ht="21" customHeight="1">
      <c r="A2" s="519" t="s">
        <v>1149</v>
      </c>
      <c r="B2" s="519"/>
      <c r="C2" s="519"/>
      <c r="D2" s="519"/>
    </row>
    <row r="3" spans="1:4" s="120" customFormat="1" ht="21.75" customHeight="1">
      <c r="A3" s="527" t="s">
        <v>233</v>
      </c>
      <c r="B3" s="527"/>
      <c r="C3" s="527"/>
      <c r="D3" s="527"/>
    </row>
    <row r="4" spans="1:4" s="94" customFormat="1" ht="18.75" customHeight="1">
      <c r="A4" s="105" t="s">
        <v>272</v>
      </c>
      <c r="B4" s="106" t="s">
        <v>235</v>
      </c>
      <c r="C4" s="107" t="s">
        <v>236</v>
      </c>
      <c r="D4" s="415" t="s">
        <v>957</v>
      </c>
    </row>
    <row r="5" spans="1:4" s="92" customFormat="1" ht="18.75" customHeight="1">
      <c r="A5" s="108" t="s">
        <v>273</v>
      </c>
      <c r="B5" s="81">
        <f>SUM(B6:B10)</f>
        <v>28979</v>
      </c>
      <c r="C5" s="81">
        <f>SUM(C6:C10)</f>
        <v>35034</v>
      </c>
      <c r="D5" s="416">
        <f>(C5-B5)/B5*100</f>
        <v>20.89444080196004</v>
      </c>
    </row>
    <row r="6" spans="1:4" s="92" customFormat="1" ht="18.75" customHeight="1">
      <c r="A6" s="108" t="s">
        <v>274</v>
      </c>
      <c r="B6" s="81">
        <v>17066</v>
      </c>
      <c r="C6" s="82">
        <v>16683</v>
      </c>
      <c r="D6" s="416">
        <f aca="true" t="shared" si="0" ref="D6:D52">(C6-B6)/B6*100</f>
        <v>-2.2442282901675847</v>
      </c>
    </row>
    <row r="7" spans="1:4" s="92" customFormat="1" ht="18.75" customHeight="1">
      <c r="A7" s="108" t="s">
        <v>275</v>
      </c>
      <c r="B7" s="81">
        <v>13</v>
      </c>
      <c r="C7" s="82">
        <v>8</v>
      </c>
      <c r="D7" s="416">
        <f t="shared" si="0"/>
        <v>-38.46153846153847</v>
      </c>
    </row>
    <row r="8" spans="1:4" s="92" customFormat="1" ht="18.75" customHeight="1">
      <c r="A8" s="108" t="s">
        <v>276</v>
      </c>
      <c r="B8" s="81">
        <v>11500</v>
      </c>
      <c r="C8" s="82">
        <v>18300</v>
      </c>
      <c r="D8" s="416">
        <f t="shared" si="0"/>
        <v>59.130434782608695</v>
      </c>
    </row>
    <row r="9" spans="1:4" s="92" customFormat="1" ht="18.75" customHeight="1">
      <c r="A9" s="108" t="s">
        <v>277</v>
      </c>
      <c r="B9" s="81"/>
      <c r="C9" s="82"/>
      <c r="D9" s="416"/>
    </row>
    <row r="10" spans="1:4" s="92" customFormat="1" ht="18.75" customHeight="1">
      <c r="A10" s="108" t="s">
        <v>278</v>
      </c>
      <c r="B10" s="81">
        <v>400</v>
      </c>
      <c r="C10" s="82">
        <v>43</v>
      </c>
      <c r="D10" s="416">
        <f t="shared" si="0"/>
        <v>-89.25</v>
      </c>
    </row>
    <row r="11" spans="1:4" s="92" customFormat="1" ht="18.75" customHeight="1">
      <c r="A11" s="108" t="s">
        <v>279</v>
      </c>
      <c r="B11" s="81">
        <f>SUM(B12:B17)</f>
        <v>13663</v>
      </c>
      <c r="C11" s="81">
        <f>SUM(C12:C17)</f>
        <v>14661</v>
      </c>
      <c r="D11" s="416">
        <f t="shared" si="0"/>
        <v>7.3043987411256674</v>
      </c>
    </row>
    <row r="12" spans="1:4" s="92" customFormat="1" ht="18.75" customHeight="1">
      <c r="A12" s="108" t="s">
        <v>274</v>
      </c>
      <c r="B12" s="81">
        <v>4549</v>
      </c>
      <c r="C12" s="82">
        <v>4133</v>
      </c>
      <c r="D12" s="416">
        <f t="shared" si="0"/>
        <v>-9.144867003737085</v>
      </c>
    </row>
    <row r="13" spans="1:4" s="92" customFormat="1" ht="18.75" customHeight="1">
      <c r="A13" s="108" t="s">
        <v>275</v>
      </c>
      <c r="B13" s="109">
        <v>1410</v>
      </c>
      <c r="C13" s="82">
        <v>1210</v>
      </c>
      <c r="D13" s="416">
        <f t="shared" si="0"/>
        <v>-14.184397163120568</v>
      </c>
    </row>
    <row r="14" spans="1:4" s="92" customFormat="1" ht="18.75" customHeight="1">
      <c r="A14" s="110" t="s">
        <v>276</v>
      </c>
      <c r="B14" s="81">
        <v>7645</v>
      </c>
      <c r="C14" s="82">
        <v>9276</v>
      </c>
      <c r="D14" s="416">
        <f t="shared" si="0"/>
        <v>21.334205362982342</v>
      </c>
    </row>
    <row r="15" spans="1:4" s="92" customFormat="1" ht="18.75" customHeight="1">
      <c r="A15" s="108" t="s">
        <v>280</v>
      </c>
      <c r="B15" s="81"/>
      <c r="C15" s="82"/>
      <c r="D15" s="416"/>
    </row>
    <row r="16" spans="1:4" s="92" customFormat="1" ht="18.75" customHeight="1">
      <c r="A16" s="108" t="s">
        <v>277</v>
      </c>
      <c r="B16" s="81"/>
      <c r="C16" s="82"/>
      <c r="D16" s="416"/>
    </row>
    <row r="17" spans="1:4" s="92" customFormat="1" ht="18.75" customHeight="1">
      <c r="A17" s="108" t="s">
        <v>278</v>
      </c>
      <c r="B17" s="81">
        <v>59</v>
      </c>
      <c r="C17" s="82">
        <v>42</v>
      </c>
      <c r="D17" s="416">
        <f t="shared" si="0"/>
        <v>-28.8135593220339</v>
      </c>
    </row>
    <row r="18" spans="1:4" s="92" customFormat="1" ht="18.75" customHeight="1">
      <c r="A18" s="108" t="s">
        <v>281</v>
      </c>
      <c r="B18" s="81">
        <f>SUM(B19:B23)</f>
        <v>17423</v>
      </c>
      <c r="C18" s="81">
        <f>SUM(C19:C23)</f>
        <v>17829</v>
      </c>
      <c r="D18" s="416">
        <f t="shared" si="0"/>
        <v>2.330253113700281</v>
      </c>
    </row>
    <row r="19" spans="1:4" s="92" customFormat="1" ht="18.75" customHeight="1">
      <c r="A19" s="108" t="s">
        <v>274</v>
      </c>
      <c r="B19" s="81">
        <v>16746</v>
      </c>
      <c r="C19" s="82">
        <v>17394</v>
      </c>
      <c r="D19" s="416">
        <f t="shared" si="0"/>
        <v>3.8695807954138304</v>
      </c>
    </row>
    <row r="20" spans="1:4" s="92" customFormat="1" ht="18.75" customHeight="1">
      <c r="A20" s="108" t="s">
        <v>275</v>
      </c>
      <c r="B20" s="81">
        <v>581</v>
      </c>
      <c r="C20" s="82">
        <v>435</v>
      </c>
      <c r="D20" s="416">
        <f t="shared" si="0"/>
        <v>-25.12908777969019</v>
      </c>
    </row>
    <row r="21" spans="1:4" s="92" customFormat="1" ht="18.75" customHeight="1">
      <c r="A21" s="108" t="s">
        <v>276</v>
      </c>
      <c r="B21" s="81">
        <v>96</v>
      </c>
      <c r="C21" s="82"/>
      <c r="D21" s="416"/>
    </row>
    <row r="22" spans="1:4" s="92" customFormat="1" ht="18.75" customHeight="1">
      <c r="A22" s="108" t="s">
        <v>277</v>
      </c>
      <c r="B22" s="81"/>
      <c r="C22" s="82"/>
      <c r="D22" s="416"/>
    </row>
    <row r="23" spans="1:4" s="95" customFormat="1" ht="18.75" customHeight="1">
      <c r="A23" s="108" t="s">
        <v>278</v>
      </c>
      <c r="B23" s="81"/>
      <c r="C23" s="82"/>
      <c r="D23" s="416"/>
    </row>
    <row r="24" spans="1:4" s="92" customFormat="1" ht="18.75" customHeight="1">
      <c r="A24" s="108" t="s">
        <v>282</v>
      </c>
      <c r="B24" s="81">
        <f>SUM(B25:B28)</f>
        <v>25058</v>
      </c>
      <c r="C24" s="81">
        <f>SUM(C25:C28)</f>
        <v>29594</v>
      </c>
      <c r="D24" s="416">
        <f t="shared" si="0"/>
        <v>18.10200335222284</v>
      </c>
    </row>
    <row r="25" spans="1:4" s="92" customFormat="1" ht="18.75" customHeight="1">
      <c r="A25" s="108" t="s">
        <v>274</v>
      </c>
      <c r="B25" s="81">
        <v>480</v>
      </c>
      <c r="C25" s="82">
        <v>9933</v>
      </c>
      <c r="D25" s="416">
        <f t="shared" si="0"/>
        <v>1969.3750000000002</v>
      </c>
    </row>
    <row r="26" spans="1:4" s="92" customFormat="1" ht="18.75" customHeight="1">
      <c r="A26" s="108" t="s">
        <v>275</v>
      </c>
      <c r="B26" s="81">
        <v>186</v>
      </c>
      <c r="C26" s="82">
        <v>149</v>
      </c>
      <c r="D26" s="416">
        <f t="shared" si="0"/>
        <v>-19.892473118279568</v>
      </c>
    </row>
    <row r="27" spans="1:4" s="92" customFormat="1" ht="18.75" customHeight="1">
      <c r="A27" s="108" t="s">
        <v>276</v>
      </c>
      <c r="B27" s="81"/>
      <c r="C27" s="82">
        <v>19512</v>
      </c>
      <c r="D27" s="416"/>
    </row>
    <row r="28" spans="1:4" s="92" customFormat="1" ht="18.75" customHeight="1">
      <c r="A28" s="108" t="s">
        <v>958</v>
      </c>
      <c r="B28" s="81">
        <v>24392</v>
      </c>
      <c r="C28" s="88"/>
      <c r="D28" s="416"/>
    </row>
    <row r="29" spans="1:4" s="92" customFormat="1" ht="18.75" customHeight="1">
      <c r="A29" s="108" t="s">
        <v>283</v>
      </c>
      <c r="B29" s="81">
        <f>SUM(B30:B33)</f>
        <v>748</v>
      </c>
      <c r="C29" s="81">
        <f>SUM(C30:C33)</f>
        <v>1381</v>
      </c>
      <c r="D29" s="416">
        <f t="shared" si="0"/>
        <v>84.62566844919786</v>
      </c>
    </row>
    <row r="30" spans="1:4" s="92" customFormat="1" ht="18.75" customHeight="1">
      <c r="A30" s="108" t="s">
        <v>274</v>
      </c>
      <c r="B30" s="81">
        <v>568</v>
      </c>
      <c r="C30" s="82">
        <v>597</v>
      </c>
      <c r="D30" s="416">
        <f t="shared" si="0"/>
        <v>5.105633802816902</v>
      </c>
    </row>
    <row r="31" spans="1:4" s="92" customFormat="1" ht="18.75" customHeight="1">
      <c r="A31" s="108" t="s">
        <v>275</v>
      </c>
      <c r="B31" s="81">
        <v>65</v>
      </c>
      <c r="C31" s="82">
        <v>73</v>
      </c>
      <c r="D31" s="416">
        <f t="shared" si="0"/>
        <v>12.307692307692308</v>
      </c>
    </row>
    <row r="32" spans="1:4" s="92" customFormat="1" ht="18.75" customHeight="1">
      <c r="A32" s="108" t="s">
        <v>958</v>
      </c>
      <c r="B32" s="81">
        <v>115</v>
      </c>
      <c r="C32" s="88">
        <v>711</v>
      </c>
      <c r="D32" s="416">
        <f t="shared" si="0"/>
        <v>518.2608695652174</v>
      </c>
    </row>
    <row r="33" spans="1:4" s="92" customFormat="1" ht="18.75" customHeight="1">
      <c r="A33" s="108" t="s">
        <v>277</v>
      </c>
      <c r="B33" s="81"/>
      <c r="C33" s="82"/>
      <c r="D33" s="416"/>
    </row>
    <row r="34" spans="1:4" s="92" customFormat="1" ht="18.75" customHeight="1">
      <c r="A34" s="111" t="s">
        <v>284</v>
      </c>
      <c r="B34" s="84">
        <f>SUM(B35:B39)</f>
        <v>3175</v>
      </c>
      <c r="C34" s="84">
        <f>SUM(C35:C39)</f>
        <v>1967</v>
      </c>
      <c r="D34" s="416">
        <f t="shared" si="0"/>
        <v>-38.047244094488185</v>
      </c>
    </row>
    <row r="35" spans="1:4" s="92" customFormat="1" ht="18.75" customHeight="1">
      <c r="A35" s="111" t="s">
        <v>274</v>
      </c>
      <c r="B35" s="84">
        <v>1176</v>
      </c>
      <c r="C35" s="82">
        <v>1189</v>
      </c>
      <c r="D35" s="416">
        <f t="shared" si="0"/>
        <v>1.1054421768707483</v>
      </c>
    </row>
    <row r="36" spans="1:4" s="92" customFormat="1" ht="18.75" customHeight="1">
      <c r="A36" s="111" t="s">
        <v>275</v>
      </c>
      <c r="B36" s="84">
        <v>108</v>
      </c>
      <c r="C36" s="82">
        <v>92</v>
      </c>
      <c r="D36" s="416">
        <f t="shared" si="0"/>
        <v>-14.814814814814813</v>
      </c>
    </row>
    <row r="37" spans="1:4" s="92" customFormat="1" ht="18.75" customHeight="1">
      <c r="A37" s="108" t="s">
        <v>277</v>
      </c>
      <c r="B37" s="84">
        <v>58</v>
      </c>
      <c r="C37" s="82"/>
      <c r="D37" s="416"/>
    </row>
    <row r="38" spans="1:4" s="92" customFormat="1" ht="18.75" customHeight="1">
      <c r="A38" s="108" t="s">
        <v>278</v>
      </c>
      <c r="B38" s="84">
        <v>11</v>
      </c>
      <c r="C38" s="82">
        <v>9</v>
      </c>
      <c r="D38" s="416">
        <f t="shared" si="0"/>
        <v>-18.181818181818183</v>
      </c>
    </row>
    <row r="39" spans="1:4" s="92" customFormat="1" ht="18.75" customHeight="1">
      <c r="A39" s="108" t="s">
        <v>259</v>
      </c>
      <c r="B39" s="84">
        <v>1822</v>
      </c>
      <c r="C39" s="82">
        <v>677</v>
      </c>
      <c r="D39" s="416">
        <f t="shared" si="0"/>
        <v>-62.84302963776071</v>
      </c>
    </row>
    <row r="40" spans="1:4" s="92" customFormat="1" ht="18.75" customHeight="1">
      <c r="A40" s="108" t="s">
        <v>959</v>
      </c>
      <c r="B40" s="84">
        <f>SUM(B41:B42)</f>
        <v>1046</v>
      </c>
      <c r="C40" s="84">
        <f>SUM(C41:C42)</f>
        <v>0</v>
      </c>
      <c r="D40" s="416"/>
    </row>
    <row r="41" spans="1:4" s="92" customFormat="1" ht="18.75" customHeight="1">
      <c r="A41" s="108" t="s">
        <v>960</v>
      </c>
      <c r="B41" s="84">
        <v>963</v>
      </c>
      <c r="C41" s="88"/>
      <c r="D41" s="416"/>
    </row>
    <row r="42" spans="1:4" s="92" customFormat="1" ht="18.75" customHeight="1">
      <c r="A42" s="108" t="s">
        <v>961</v>
      </c>
      <c r="B42" s="84">
        <v>83</v>
      </c>
      <c r="C42" s="88"/>
      <c r="D42" s="416"/>
    </row>
    <row r="43" spans="1:4" s="92" customFormat="1" ht="18.75" customHeight="1">
      <c r="A43" s="414" t="s">
        <v>962</v>
      </c>
      <c r="B43" s="84">
        <f>SUM(B44:B48)</f>
        <v>71271</v>
      </c>
      <c r="C43" s="84">
        <f>SUM(C44:C48)</f>
        <v>72556</v>
      </c>
      <c r="D43" s="416">
        <f t="shared" si="0"/>
        <v>1.8029773680739714</v>
      </c>
    </row>
    <row r="44" spans="1:4" s="92" customFormat="1" ht="18.75" customHeight="1">
      <c r="A44" s="414" t="s">
        <v>963</v>
      </c>
      <c r="B44" s="84">
        <v>35226</v>
      </c>
      <c r="C44" s="88">
        <v>30780</v>
      </c>
      <c r="D44" s="416">
        <f t="shared" si="0"/>
        <v>-12.62135922330097</v>
      </c>
    </row>
    <row r="45" spans="1:4" s="92" customFormat="1" ht="18.75" customHeight="1">
      <c r="A45" s="414" t="s">
        <v>964</v>
      </c>
      <c r="B45" s="84">
        <v>365</v>
      </c>
      <c r="C45" s="88">
        <v>532</v>
      </c>
      <c r="D45" s="416">
        <f t="shared" si="0"/>
        <v>45.75342465753425</v>
      </c>
    </row>
    <row r="46" spans="1:4" s="92" customFormat="1" ht="18.75" customHeight="1">
      <c r="A46" s="414" t="s">
        <v>965</v>
      </c>
      <c r="B46" s="84">
        <v>106</v>
      </c>
      <c r="C46" s="88">
        <v>89</v>
      </c>
      <c r="D46" s="416">
        <f t="shared" si="0"/>
        <v>-16.037735849056602</v>
      </c>
    </row>
    <row r="47" spans="1:4" s="92" customFormat="1" ht="18.75" customHeight="1">
      <c r="A47" s="414" t="s">
        <v>966</v>
      </c>
      <c r="B47" s="84">
        <v>2074</v>
      </c>
      <c r="C47" s="88">
        <v>1745</v>
      </c>
      <c r="D47" s="416">
        <f t="shared" si="0"/>
        <v>-15.863066538090646</v>
      </c>
    </row>
    <row r="48" spans="1:4" s="92" customFormat="1" ht="18.75" customHeight="1">
      <c r="A48" s="414" t="s">
        <v>967</v>
      </c>
      <c r="B48" s="84">
        <v>33500</v>
      </c>
      <c r="C48" s="88">
        <v>39410</v>
      </c>
      <c r="D48" s="416">
        <f t="shared" si="0"/>
        <v>17.64179104477612</v>
      </c>
    </row>
    <row r="49" spans="1:4" s="92" customFormat="1" ht="18.75" customHeight="1">
      <c r="A49" s="414"/>
      <c r="B49" s="84"/>
      <c r="C49" s="88"/>
      <c r="D49" s="416"/>
    </row>
    <row r="50" spans="1:4" s="92" customFormat="1" ht="18.75" customHeight="1">
      <c r="A50" s="112" t="s">
        <v>285</v>
      </c>
      <c r="B50" s="90">
        <f>B5+B11+B18+B24+B29+B34+B40+B43</f>
        <v>161363</v>
      </c>
      <c r="C50" s="90">
        <f>C43+C40+C34+C29+C24+C18+C11+C5</f>
        <v>173022</v>
      </c>
      <c r="D50" s="416">
        <f t="shared" si="0"/>
        <v>7.225324268884441</v>
      </c>
    </row>
    <row r="51" spans="1:4" s="92" customFormat="1" ht="18.75" customHeight="1">
      <c r="A51" s="87" t="s">
        <v>286</v>
      </c>
      <c r="B51" s="81"/>
      <c r="C51" s="84"/>
      <c r="D51" s="416"/>
    </row>
    <row r="52" spans="1:4" s="92" customFormat="1" ht="18.75" customHeight="1">
      <c r="A52" s="89" t="s">
        <v>239</v>
      </c>
      <c r="B52" s="90">
        <f>B50+B51</f>
        <v>161363</v>
      </c>
      <c r="C52" s="90">
        <f>C50+C51</f>
        <v>173022</v>
      </c>
      <c r="D52" s="416">
        <f t="shared" si="0"/>
        <v>7.225324268884441</v>
      </c>
    </row>
  </sheetData>
  <sheetProtection/>
  <mergeCells count="2">
    <mergeCell ref="A2:D2"/>
    <mergeCell ref="A3:D3"/>
  </mergeCells>
  <printOptions horizontalCentered="1"/>
  <pageMargins left="0.39" right="0.39" top="0.39" bottom="0.39" header="0.31" footer="0.31"/>
  <pageSetup errors="NA" firstPageNumber="1" useFirstPageNumber="1" fitToHeight="1" fitToWidth="1" horizontalDpi="600" verticalDpi="600" orientation="portrait" paperSize="9" scale="74" r:id="rId1"/>
</worksheet>
</file>

<file path=xl/worksheets/sheet26.xml><?xml version="1.0" encoding="utf-8"?>
<worksheet xmlns="http://schemas.openxmlformats.org/spreadsheetml/2006/main" xmlns:r="http://schemas.openxmlformats.org/officeDocument/2006/relationships">
  <sheetPr>
    <pageSetUpPr fitToPage="1"/>
  </sheetPr>
  <dimension ref="A1:D60"/>
  <sheetViews>
    <sheetView showGridLines="0" showZeros="0" zoomScalePageLayoutView="0" workbookViewId="0" topLeftCell="A1">
      <selection activeCell="K21" sqref="K21"/>
    </sheetView>
  </sheetViews>
  <sheetFormatPr defaultColWidth="10.140625" defaultRowHeight="12.75"/>
  <cols>
    <col min="1" max="1" width="42.7109375" style="66" customWidth="1"/>
    <col min="2" max="2" width="17.7109375" style="69" customWidth="1"/>
    <col min="3" max="3" width="17.7109375" style="70" customWidth="1"/>
    <col min="4" max="4" width="17.7109375" style="71" customWidth="1"/>
    <col min="5" max="5" width="12.8515625" style="66" bestFit="1" customWidth="1"/>
    <col min="6" max="16384" width="10.140625" style="66" customWidth="1"/>
  </cols>
  <sheetData>
    <row r="1" spans="1:4" s="61" customFormat="1" ht="21.75" customHeight="1">
      <c r="A1" s="476" t="s">
        <v>1106</v>
      </c>
      <c r="B1" s="72"/>
      <c r="C1" s="72"/>
      <c r="D1" s="113"/>
    </row>
    <row r="2" spans="1:4" s="62" customFormat="1" ht="30" customHeight="1">
      <c r="A2" s="528" t="s">
        <v>1150</v>
      </c>
      <c r="B2" s="528"/>
      <c r="C2" s="528"/>
      <c r="D2" s="528"/>
    </row>
    <row r="3" spans="1:4" s="63" customFormat="1" ht="20.25" customHeight="1">
      <c r="A3" s="114"/>
      <c r="B3" s="114"/>
      <c r="C3" s="114"/>
      <c r="D3" s="115" t="s">
        <v>233</v>
      </c>
    </row>
    <row r="4" spans="1:4" s="64" customFormat="1" ht="19.5" customHeight="1">
      <c r="A4" s="77" t="s">
        <v>234</v>
      </c>
      <c r="B4" s="78" t="s">
        <v>235</v>
      </c>
      <c r="C4" s="79" t="s">
        <v>236</v>
      </c>
      <c r="D4" s="419" t="s">
        <v>957</v>
      </c>
    </row>
    <row r="5" spans="1:4" s="65" customFormat="1" ht="19.5" customHeight="1">
      <c r="A5" s="80" t="s">
        <v>287</v>
      </c>
      <c r="B5" s="81">
        <f>SUM(B6:B8)</f>
        <v>28654</v>
      </c>
      <c r="C5" s="81">
        <f>SUM(C6:C8)</f>
        <v>34855</v>
      </c>
      <c r="D5" s="420">
        <f>(C5-B5)/B5*100</f>
        <v>21.64095763244224</v>
      </c>
    </row>
    <row r="6" spans="1:4" ht="19.5" customHeight="1">
      <c r="A6" s="83" t="s">
        <v>288</v>
      </c>
      <c r="B6" s="81">
        <v>28582</v>
      </c>
      <c r="C6" s="82">
        <v>32822</v>
      </c>
      <c r="D6" s="420">
        <f aca="true" t="shared" si="0" ref="D6:D60">(C6-B6)/B6*100</f>
        <v>14.834511230844589</v>
      </c>
    </row>
    <row r="7" spans="1:4" ht="19.5" customHeight="1">
      <c r="A7" s="80" t="s">
        <v>289</v>
      </c>
      <c r="B7" s="81">
        <v>25</v>
      </c>
      <c r="C7" s="82">
        <v>33</v>
      </c>
      <c r="D7" s="420">
        <f t="shared" si="0"/>
        <v>32</v>
      </c>
    </row>
    <row r="8" spans="1:4" ht="19.5" customHeight="1">
      <c r="A8" s="417" t="s">
        <v>968</v>
      </c>
      <c r="B8" s="81">
        <v>47</v>
      </c>
      <c r="C8" s="88">
        <v>2000</v>
      </c>
      <c r="D8" s="420">
        <f t="shared" si="0"/>
        <v>4155.31914893617</v>
      </c>
    </row>
    <row r="9" spans="1:4" ht="19.5" customHeight="1">
      <c r="A9" s="80" t="s">
        <v>290</v>
      </c>
      <c r="B9" s="81">
        <f>SUM(B10:B13)</f>
        <v>8135</v>
      </c>
      <c r="C9" s="81">
        <f>SUM(C10:C13)</f>
        <v>10113</v>
      </c>
      <c r="D9" s="420">
        <f t="shared" si="0"/>
        <v>24.314689612784264</v>
      </c>
    </row>
    <row r="10" spans="1:4" ht="19.5" customHeight="1">
      <c r="A10" s="80" t="s">
        <v>291</v>
      </c>
      <c r="B10" s="81">
        <v>8052</v>
      </c>
      <c r="C10" s="82">
        <v>10023</v>
      </c>
      <c r="D10" s="420">
        <f t="shared" si="0"/>
        <v>24.47839046199702</v>
      </c>
    </row>
    <row r="11" spans="1:4" ht="19.5" customHeight="1">
      <c r="A11" s="80" t="s">
        <v>292</v>
      </c>
      <c r="B11" s="81"/>
      <c r="C11" s="82"/>
      <c r="D11" s="420"/>
    </row>
    <row r="12" spans="1:4" ht="19.5" customHeight="1">
      <c r="A12" s="83" t="s">
        <v>289</v>
      </c>
      <c r="B12" s="81">
        <v>62</v>
      </c>
      <c r="C12" s="82">
        <v>66</v>
      </c>
      <c r="D12" s="420">
        <f t="shared" si="0"/>
        <v>6.451612903225806</v>
      </c>
    </row>
    <row r="13" spans="1:4" ht="19.5" customHeight="1">
      <c r="A13" s="418" t="s">
        <v>969</v>
      </c>
      <c r="B13" s="81">
        <v>21</v>
      </c>
      <c r="C13" s="88">
        <v>24</v>
      </c>
      <c r="D13" s="420">
        <f t="shared" si="0"/>
        <v>14.285714285714285</v>
      </c>
    </row>
    <row r="14" spans="1:4" ht="19.5" customHeight="1">
      <c r="A14" s="83" t="s">
        <v>293</v>
      </c>
      <c r="B14" s="81">
        <f>SUM(B15:B23)</f>
        <v>13942</v>
      </c>
      <c r="C14" s="81">
        <f>SUM(C15:C23)</f>
        <v>14945</v>
      </c>
      <c r="D14" s="420">
        <f t="shared" si="0"/>
        <v>7.194089800602496</v>
      </c>
    </row>
    <row r="15" spans="1:4" ht="19.5" customHeight="1">
      <c r="A15" s="418" t="s">
        <v>970</v>
      </c>
      <c r="B15" s="81">
        <v>13674</v>
      </c>
      <c r="C15" s="88">
        <v>14882</v>
      </c>
      <c r="D15" s="420">
        <f t="shared" si="0"/>
        <v>8.83428404270879</v>
      </c>
    </row>
    <row r="16" spans="1:4" ht="19.5" customHeight="1">
      <c r="A16" s="83" t="s">
        <v>294</v>
      </c>
      <c r="B16" s="81"/>
      <c r="C16" s="82"/>
      <c r="D16" s="420"/>
    </row>
    <row r="17" spans="1:4" ht="19.5" customHeight="1">
      <c r="A17" s="83" t="s">
        <v>295</v>
      </c>
      <c r="B17" s="81"/>
      <c r="C17" s="82"/>
      <c r="D17" s="420"/>
    </row>
    <row r="18" spans="1:4" ht="19.5" customHeight="1">
      <c r="A18" s="83" t="s">
        <v>296</v>
      </c>
      <c r="B18" s="81"/>
      <c r="C18" s="82"/>
      <c r="D18" s="420"/>
    </row>
    <row r="19" spans="1:4" ht="19.5" customHeight="1">
      <c r="A19" s="83" t="s">
        <v>297</v>
      </c>
      <c r="B19" s="81"/>
      <c r="C19" s="82"/>
      <c r="D19" s="420"/>
    </row>
    <row r="20" spans="1:4" ht="19.5" customHeight="1">
      <c r="A20" s="418" t="s">
        <v>971</v>
      </c>
      <c r="B20" s="81">
        <v>199</v>
      </c>
      <c r="C20" s="88"/>
      <c r="D20" s="420"/>
    </row>
    <row r="21" spans="1:4" ht="19.5" customHeight="1">
      <c r="A21" s="418" t="s">
        <v>972</v>
      </c>
      <c r="B21" s="81">
        <v>69</v>
      </c>
      <c r="C21" s="88">
        <v>63</v>
      </c>
      <c r="D21" s="420">
        <f t="shared" si="0"/>
        <v>-8.695652173913043</v>
      </c>
    </row>
    <row r="22" spans="1:4" ht="19.5" customHeight="1">
      <c r="A22" s="83" t="s">
        <v>298</v>
      </c>
      <c r="B22" s="81"/>
      <c r="C22" s="82"/>
      <c r="D22" s="420"/>
    </row>
    <row r="23" spans="1:4" ht="19.5" customHeight="1">
      <c r="A23" s="83" t="s">
        <v>289</v>
      </c>
      <c r="B23" s="81"/>
      <c r="C23" s="82"/>
      <c r="D23" s="420"/>
    </row>
    <row r="24" spans="1:4" ht="19.5" customHeight="1">
      <c r="A24" s="83" t="s">
        <v>299</v>
      </c>
      <c r="B24" s="81">
        <f>SUM(B25:B30)</f>
        <v>25799</v>
      </c>
      <c r="C24" s="81">
        <f>SUM(C25:C30)</f>
        <v>25686</v>
      </c>
      <c r="D24" s="420">
        <f t="shared" si="0"/>
        <v>-0.43800147292530717</v>
      </c>
    </row>
    <row r="25" spans="1:4" ht="19.5" customHeight="1">
      <c r="A25" s="418" t="s">
        <v>973</v>
      </c>
      <c r="B25" s="81">
        <v>23256</v>
      </c>
      <c r="C25" s="88">
        <v>22670</v>
      </c>
      <c r="D25" s="420">
        <f t="shared" si="0"/>
        <v>-2.519779841761266</v>
      </c>
    </row>
    <row r="26" spans="1:4" ht="19.5" customHeight="1">
      <c r="A26" s="83" t="s">
        <v>294</v>
      </c>
      <c r="B26" s="81"/>
      <c r="C26" s="82"/>
      <c r="D26" s="420"/>
    </row>
    <row r="27" spans="1:4" ht="19.5" customHeight="1">
      <c r="A27" s="83" t="s">
        <v>295</v>
      </c>
      <c r="B27" s="81"/>
      <c r="C27" s="82"/>
      <c r="D27" s="420"/>
    </row>
    <row r="28" spans="1:4" ht="19.5" customHeight="1">
      <c r="A28" s="418" t="s">
        <v>974</v>
      </c>
      <c r="B28" s="81">
        <v>12</v>
      </c>
      <c r="C28" s="88"/>
      <c r="D28" s="420"/>
    </row>
    <row r="29" spans="1:4" ht="19.5" customHeight="1">
      <c r="A29" s="418" t="s">
        <v>975</v>
      </c>
      <c r="B29" s="81">
        <v>485</v>
      </c>
      <c r="C29" s="88"/>
      <c r="D29" s="420"/>
    </row>
    <row r="30" spans="1:4" ht="19.5" customHeight="1">
      <c r="A30" s="83" t="s">
        <v>300</v>
      </c>
      <c r="B30" s="81">
        <v>2046</v>
      </c>
      <c r="C30" s="82">
        <v>3016</v>
      </c>
      <c r="D30" s="420">
        <f t="shared" si="0"/>
        <v>47.40957966764419</v>
      </c>
    </row>
    <row r="31" spans="1:4" ht="19.5" customHeight="1">
      <c r="A31" s="83" t="s">
        <v>301</v>
      </c>
      <c r="B31" s="84">
        <f>SUM(B32:B36)</f>
        <v>3704</v>
      </c>
      <c r="C31" s="84">
        <f>SUM(C32:C36)</f>
        <v>1273</v>
      </c>
      <c r="D31" s="420">
        <f t="shared" si="0"/>
        <v>-65.6317494600432</v>
      </c>
    </row>
    <row r="32" spans="1:4" ht="19.5" customHeight="1">
      <c r="A32" s="83" t="s">
        <v>302</v>
      </c>
      <c r="B32" s="84">
        <v>633</v>
      </c>
      <c r="C32" s="82">
        <v>701</v>
      </c>
      <c r="D32" s="420">
        <f t="shared" si="0"/>
        <v>10.742496050552923</v>
      </c>
    </row>
    <row r="33" spans="1:4" ht="19.5" customHeight="1">
      <c r="A33" s="83" t="s">
        <v>303</v>
      </c>
      <c r="B33" s="84"/>
      <c r="C33" s="82"/>
      <c r="D33" s="420"/>
    </row>
    <row r="34" spans="1:4" ht="19.5" customHeight="1">
      <c r="A34" s="83" t="s">
        <v>304</v>
      </c>
      <c r="B34" s="84"/>
      <c r="C34" s="82"/>
      <c r="D34" s="420"/>
    </row>
    <row r="35" spans="1:4" ht="19.5" customHeight="1">
      <c r="A35" s="80" t="s">
        <v>305</v>
      </c>
      <c r="B35" s="84">
        <v>3071</v>
      </c>
      <c r="C35" s="82">
        <v>562</v>
      </c>
      <c r="D35" s="420">
        <f t="shared" si="0"/>
        <v>-81.69977206121784</v>
      </c>
    </row>
    <row r="36" spans="1:4" ht="19.5" customHeight="1">
      <c r="A36" s="417" t="s">
        <v>968</v>
      </c>
      <c r="B36" s="84"/>
      <c r="C36" s="88">
        <v>10</v>
      </c>
      <c r="D36" s="420"/>
    </row>
    <row r="37" spans="1:4" ht="19.5" customHeight="1">
      <c r="A37" s="83" t="s">
        <v>306</v>
      </c>
      <c r="B37" s="84">
        <f>SUM(B38:B47)</f>
        <v>2983</v>
      </c>
      <c r="C37" s="84">
        <f>SUM(C38:C47)</f>
        <v>1867</v>
      </c>
      <c r="D37" s="420">
        <f t="shared" si="0"/>
        <v>-37.41200134093195</v>
      </c>
    </row>
    <row r="38" spans="1:4" ht="19.5" customHeight="1">
      <c r="A38" s="83" t="s">
        <v>307</v>
      </c>
      <c r="B38" s="84">
        <v>901</v>
      </c>
      <c r="C38" s="82">
        <v>378</v>
      </c>
      <c r="D38" s="420">
        <f t="shared" si="0"/>
        <v>-58.046614872364046</v>
      </c>
    </row>
    <row r="39" spans="1:4" ht="19.5" customHeight="1">
      <c r="A39" s="83" t="s">
        <v>308</v>
      </c>
      <c r="B39" s="84"/>
      <c r="C39" s="82"/>
      <c r="D39" s="420"/>
    </row>
    <row r="40" spans="1:4" ht="19.5" customHeight="1">
      <c r="A40" s="418" t="s">
        <v>976</v>
      </c>
      <c r="B40" s="84">
        <v>70</v>
      </c>
      <c r="C40" s="88">
        <v>75</v>
      </c>
      <c r="D40" s="420">
        <f t="shared" si="0"/>
        <v>7.142857142857142</v>
      </c>
    </row>
    <row r="41" spans="1:4" ht="19.5" customHeight="1">
      <c r="A41" s="83" t="s">
        <v>309</v>
      </c>
      <c r="B41" s="84">
        <v>630</v>
      </c>
      <c r="C41" s="82"/>
      <c r="D41" s="420"/>
    </row>
    <row r="42" spans="1:4" ht="19.5" customHeight="1">
      <c r="A42" s="418" t="s">
        <v>977</v>
      </c>
      <c r="B42" s="84">
        <v>198</v>
      </c>
      <c r="C42" s="88"/>
      <c r="D42" s="420"/>
    </row>
    <row r="43" spans="1:4" ht="19.5" customHeight="1">
      <c r="A43" s="418" t="s">
        <v>978</v>
      </c>
      <c r="B43" s="84">
        <v>9</v>
      </c>
      <c r="C43" s="88">
        <v>9</v>
      </c>
      <c r="D43" s="420">
        <f t="shared" si="0"/>
        <v>0</v>
      </c>
    </row>
    <row r="44" spans="1:4" ht="19.5" customHeight="1">
      <c r="A44" s="80" t="s">
        <v>305</v>
      </c>
      <c r="B44" s="84">
        <v>1161</v>
      </c>
      <c r="C44" s="82">
        <v>1190</v>
      </c>
      <c r="D44" s="420">
        <f t="shared" si="0"/>
        <v>2.4978466838931954</v>
      </c>
    </row>
    <row r="45" spans="1:4" ht="19.5" customHeight="1">
      <c r="A45" s="417" t="s">
        <v>979</v>
      </c>
      <c r="B45" s="84">
        <v>14</v>
      </c>
      <c r="C45" s="88">
        <v>15</v>
      </c>
      <c r="D45" s="420">
        <f t="shared" si="0"/>
        <v>7.142857142857142</v>
      </c>
    </row>
    <row r="46" spans="1:4" ht="19.5" customHeight="1">
      <c r="A46" s="80" t="s">
        <v>289</v>
      </c>
      <c r="B46" s="84"/>
      <c r="C46" s="82"/>
      <c r="D46" s="420"/>
    </row>
    <row r="47" spans="1:4" ht="19.5" customHeight="1">
      <c r="A47" s="80" t="s">
        <v>298</v>
      </c>
      <c r="B47" s="84"/>
      <c r="C47" s="82">
        <v>200</v>
      </c>
      <c r="D47" s="420"/>
    </row>
    <row r="48" spans="1:4" ht="19.5" customHeight="1">
      <c r="A48" s="417" t="s">
        <v>980</v>
      </c>
      <c r="B48" s="84">
        <v>647</v>
      </c>
      <c r="C48" s="88"/>
      <c r="D48" s="420"/>
    </row>
    <row r="49" spans="1:4" ht="19.5" customHeight="1">
      <c r="A49" s="417" t="s">
        <v>981</v>
      </c>
      <c r="B49" s="84">
        <v>647</v>
      </c>
      <c r="C49" s="88"/>
      <c r="D49" s="420"/>
    </row>
    <row r="50" spans="1:4" ht="19.5" customHeight="1">
      <c r="A50" s="417" t="s">
        <v>982</v>
      </c>
      <c r="B50" s="84">
        <f>SUM(B51:B55)</f>
        <v>102247</v>
      </c>
      <c r="C50" s="84">
        <f>SUM(C51:C55)</f>
        <v>70909</v>
      </c>
      <c r="D50" s="420">
        <f t="shared" si="0"/>
        <v>-30.649310004205503</v>
      </c>
    </row>
    <row r="51" spans="1:4" ht="19.5" customHeight="1">
      <c r="A51" s="417" t="s">
        <v>983</v>
      </c>
      <c r="B51" s="84">
        <v>32011</v>
      </c>
      <c r="C51" s="88">
        <v>37443</v>
      </c>
      <c r="D51" s="420">
        <f t="shared" si="0"/>
        <v>16.969166848895693</v>
      </c>
    </row>
    <row r="52" spans="1:4" ht="19.5" customHeight="1">
      <c r="A52" s="417" t="s">
        <v>984</v>
      </c>
      <c r="B52" s="84">
        <v>629</v>
      </c>
      <c r="C52" s="88">
        <v>643</v>
      </c>
      <c r="D52" s="420">
        <f t="shared" si="0"/>
        <v>2.2257551669316373</v>
      </c>
    </row>
    <row r="53" spans="1:4" ht="19.5" customHeight="1">
      <c r="A53" s="417" t="s">
        <v>985</v>
      </c>
      <c r="B53" s="84">
        <v>714</v>
      </c>
      <c r="C53" s="88">
        <v>1323</v>
      </c>
      <c r="D53" s="420">
        <f t="shared" si="0"/>
        <v>85.29411764705883</v>
      </c>
    </row>
    <row r="54" spans="1:4" ht="19.5" customHeight="1">
      <c r="A54" s="417" t="s">
        <v>986</v>
      </c>
      <c r="B54" s="84">
        <v>68893</v>
      </c>
      <c r="C54" s="88">
        <v>31500</v>
      </c>
      <c r="D54" s="420">
        <f t="shared" si="0"/>
        <v>-54.276922183676135</v>
      </c>
    </row>
    <row r="55" spans="1:4" ht="19.5" customHeight="1">
      <c r="A55" s="417" t="s">
        <v>987</v>
      </c>
      <c r="B55" s="84"/>
      <c r="C55" s="88"/>
      <c r="D55" s="420"/>
    </row>
    <row r="56" spans="1:4" ht="19.5" customHeight="1">
      <c r="A56" s="80"/>
      <c r="B56" s="84"/>
      <c r="C56" s="88"/>
      <c r="D56" s="420"/>
    </row>
    <row r="57" spans="1:4" s="67" customFormat="1" ht="19.5" customHeight="1">
      <c r="A57" s="85" t="s">
        <v>310</v>
      </c>
      <c r="B57" s="86">
        <f>B50+B48+B37+B31+B24+B14+B9+B5</f>
        <v>186111</v>
      </c>
      <c r="C57" s="86">
        <f>C48+C50+C37+C31+C24+C14+C9+C5</f>
        <v>159648</v>
      </c>
      <c r="D57" s="420">
        <f t="shared" si="0"/>
        <v>-14.218933862050068</v>
      </c>
    </row>
    <row r="58" spans="1:4" s="68" customFormat="1" ht="19.5" customHeight="1">
      <c r="A58" s="116" t="s">
        <v>311</v>
      </c>
      <c r="B58" s="86"/>
      <c r="C58" s="117"/>
      <c r="D58" s="420"/>
    </row>
    <row r="59" spans="1:4" s="65" customFormat="1" ht="19.5" customHeight="1">
      <c r="A59" s="87" t="s">
        <v>312</v>
      </c>
      <c r="B59" s="82">
        <v>-24748</v>
      </c>
      <c r="C59" s="82">
        <v>13374</v>
      </c>
      <c r="D59" s="420">
        <f t="shared" si="0"/>
        <v>-154.04073056408598</v>
      </c>
    </row>
    <row r="60" spans="1:4" s="68" customFormat="1" ht="19.5" customHeight="1">
      <c r="A60" s="89" t="s">
        <v>242</v>
      </c>
      <c r="B60" s="90">
        <f>B57+B58</f>
        <v>186111</v>
      </c>
      <c r="C60" s="90">
        <f>C57+C58</f>
        <v>159648</v>
      </c>
      <c r="D60" s="420">
        <f t="shared" si="0"/>
        <v>-14.218933862050068</v>
      </c>
    </row>
  </sheetData>
  <sheetProtection/>
  <mergeCells count="1">
    <mergeCell ref="A2:D2"/>
  </mergeCells>
  <printOptions horizontalCentered="1"/>
  <pageMargins left="0.39" right="0.39" top="0.39" bottom="0.39" header="0.31" footer="0.31"/>
  <pageSetup errors="NA" firstPageNumber="1" useFirstPageNumber="1" fitToHeight="1" fitToWidth="1" horizontalDpi="600" verticalDpi="600" orientation="portrait" paperSize="9" scale="64" r:id="rId1"/>
</worksheet>
</file>

<file path=xl/worksheets/sheet27.xml><?xml version="1.0" encoding="utf-8"?>
<worksheet xmlns="http://schemas.openxmlformats.org/spreadsheetml/2006/main" xmlns:r="http://schemas.openxmlformats.org/officeDocument/2006/relationships">
  <sheetPr>
    <pageSetUpPr fitToPage="1"/>
  </sheetPr>
  <dimension ref="A1:H66"/>
  <sheetViews>
    <sheetView zoomScaleSheetLayoutView="100" zoomScalePageLayoutView="0" workbookViewId="0" topLeftCell="A1">
      <selection activeCell="I7" sqref="I7"/>
    </sheetView>
  </sheetViews>
  <sheetFormatPr defaultColWidth="10.00390625" defaultRowHeight="12.75"/>
  <cols>
    <col min="1" max="1" width="51.28125" style="1" customWidth="1"/>
    <col min="2" max="2" width="37.57421875" style="1" customWidth="1"/>
    <col min="3" max="16384" width="10.00390625" style="1" customWidth="1"/>
  </cols>
  <sheetData>
    <row r="1" spans="1:5" ht="18" customHeight="1">
      <c r="A1" s="477" t="s">
        <v>1107</v>
      </c>
      <c r="B1" s="46"/>
      <c r="C1" s="47"/>
      <c r="D1" s="47"/>
      <c r="E1" s="47"/>
    </row>
    <row r="2" spans="1:5" ht="39" customHeight="1">
      <c r="A2" s="529" t="s">
        <v>1151</v>
      </c>
      <c r="B2" s="530"/>
      <c r="C2" s="47"/>
      <c r="D2" s="47"/>
      <c r="E2" s="47"/>
    </row>
    <row r="3" spans="1:5" ht="33.75" customHeight="1">
      <c r="A3" s="47"/>
      <c r="B3" s="48" t="s">
        <v>233</v>
      </c>
      <c r="C3" s="47"/>
      <c r="D3" s="47"/>
      <c r="E3" s="47"/>
    </row>
    <row r="4" spans="1:5" ht="81" customHeight="1">
      <c r="A4" s="49" t="s">
        <v>313</v>
      </c>
      <c r="B4" s="50" t="s">
        <v>236</v>
      </c>
      <c r="C4" s="47"/>
      <c r="D4" s="47"/>
      <c r="E4" s="47"/>
    </row>
    <row r="5" spans="1:8" ht="62.25" customHeight="1">
      <c r="A5" s="51" t="s">
        <v>314</v>
      </c>
      <c r="B5" s="52">
        <f>SUM(B6:B12)</f>
        <v>82325</v>
      </c>
      <c r="C5" s="47"/>
      <c r="D5" s="47"/>
      <c r="E5" s="47"/>
      <c r="G5" s="53" t="s">
        <v>315</v>
      </c>
      <c r="H5" s="53" t="s">
        <v>315</v>
      </c>
    </row>
    <row r="6" spans="1:5" ht="62.25" customHeight="1">
      <c r="A6" s="54" t="s">
        <v>316</v>
      </c>
      <c r="B6" s="55">
        <v>1707</v>
      </c>
      <c r="C6" s="47"/>
      <c r="D6" s="47"/>
      <c r="E6" s="47"/>
    </row>
    <row r="7" spans="1:5" ht="62.25" customHeight="1">
      <c r="A7" s="54" t="s">
        <v>317</v>
      </c>
      <c r="B7" s="55">
        <v>917</v>
      </c>
      <c r="C7" s="47"/>
      <c r="D7" s="47"/>
      <c r="E7" s="47"/>
    </row>
    <row r="8" spans="1:5" ht="62.25" customHeight="1">
      <c r="A8" s="54" t="s">
        <v>318</v>
      </c>
      <c r="B8" s="55">
        <v>45859</v>
      </c>
      <c r="C8" s="47"/>
      <c r="D8" s="47"/>
      <c r="E8" s="47"/>
    </row>
    <row r="9" spans="1:5" ht="62.25" customHeight="1">
      <c r="A9" s="54" t="s">
        <v>319</v>
      </c>
      <c r="B9" s="55">
        <v>22933</v>
      </c>
      <c r="C9" s="47"/>
      <c r="D9" s="47"/>
      <c r="E9" s="47"/>
    </row>
    <row r="10" spans="1:5" ht="62.25" customHeight="1">
      <c r="A10" s="54" t="s">
        <v>320</v>
      </c>
      <c r="B10" s="55">
        <v>7602</v>
      </c>
      <c r="C10" s="47"/>
      <c r="D10" s="47"/>
      <c r="E10" s="47"/>
    </row>
    <row r="11" spans="1:5" ht="62.25" customHeight="1">
      <c r="A11" s="56" t="s">
        <v>321</v>
      </c>
      <c r="B11" s="55">
        <v>117</v>
      </c>
      <c r="C11" s="47"/>
      <c r="D11" s="47"/>
      <c r="E11" s="47"/>
    </row>
    <row r="12" spans="1:8" ht="62.25" customHeight="1">
      <c r="A12" s="57" t="s">
        <v>322</v>
      </c>
      <c r="B12" s="58">
        <v>3190</v>
      </c>
      <c r="C12" s="47"/>
      <c r="D12" s="47"/>
      <c r="E12" s="47"/>
      <c r="G12" s="53"/>
      <c r="H12" s="53"/>
    </row>
    <row r="13" spans="1:5" ht="14.25">
      <c r="A13" s="47"/>
      <c r="B13" s="59"/>
      <c r="C13" s="47"/>
      <c r="D13" s="47"/>
      <c r="E13" s="47"/>
    </row>
    <row r="14" spans="1:5" ht="14.25">
      <c r="A14" s="47"/>
      <c r="B14" s="59"/>
      <c r="C14" s="47"/>
      <c r="D14" s="47"/>
      <c r="E14" s="47"/>
    </row>
    <row r="15" spans="1:5" ht="14.25">
      <c r="A15" s="47"/>
      <c r="B15" s="59"/>
      <c r="C15" s="47"/>
      <c r="D15" s="47"/>
      <c r="E15" s="47"/>
    </row>
    <row r="16" spans="1:5" ht="14.25">
      <c r="A16" s="47"/>
      <c r="B16" s="59"/>
      <c r="C16" s="47"/>
      <c r="D16" s="47"/>
      <c r="E16" s="47"/>
    </row>
    <row r="17" spans="1:5" ht="14.25">
      <c r="A17" s="47"/>
      <c r="B17" s="59"/>
      <c r="C17" s="47"/>
      <c r="D17" s="47"/>
      <c r="E17" s="47"/>
    </row>
    <row r="18" spans="1:5" ht="14.25">
      <c r="A18" s="47"/>
      <c r="B18" s="59"/>
      <c r="C18" s="47"/>
      <c r="D18" s="47"/>
      <c r="E18" s="47"/>
    </row>
    <row r="19" spans="1:5" ht="14.25">
      <c r="A19" s="47"/>
      <c r="B19" s="59"/>
      <c r="C19" s="47"/>
      <c r="D19" s="47"/>
      <c r="E19" s="47"/>
    </row>
    <row r="20" spans="1:5" ht="14.25">
      <c r="A20" s="47"/>
      <c r="B20" s="59"/>
      <c r="C20" s="47"/>
      <c r="D20" s="47"/>
      <c r="E20" s="47"/>
    </row>
    <row r="21" spans="1:5" ht="14.25">
      <c r="A21" s="47"/>
      <c r="B21" s="59"/>
      <c r="C21" s="47"/>
      <c r="D21" s="47"/>
      <c r="E21" s="47"/>
    </row>
    <row r="22" spans="1:5" ht="14.25">
      <c r="A22" s="47"/>
      <c r="B22" s="59"/>
      <c r="C22" s="47"/>
      <c r="D22" s="47"/>
      <c r="E22" s="47"/>
    </row>
    <row r="23" spans="1:5" ht="14.25">
      <c r="A23" s="47"/>
      <c r="B23" s="59"/>
      <c r="C23" s="47"/>
      <c r="D23" s="47"/>
      <c r="E23" s="47"/>
    </row>
    <row r="24" spans="1:5" ht="14.25">
      <c r="A24" s="47"/>
      <c r="B24" s="59"/>
      <c r="C24" s="47"/>
      <c r="D24" s="47"/>
      <c r="E24" s="47"/>
    </row>
    <row r="25" spans="1:5" ht="14.25">
      <c r="A25" s="47"/>
      <c r="B25" s="59"/>
      <c r="C25" s="47"/>
      <c r="D25" s="47"/>
      <c r="E25" s="47"/>
    </row>
    <row r="26" spans="1:5" ht="14.25">
      <c r="A26" s="47"/>
      <c r="B26" s="59"/>
      <c r="C26" s="47"/>
      <c r="D26" s="47"/>
      <c r="E26" s="47"/>
    </row>
    <row r="27" spans="1:5" ht="14.25">
      <c r="A27" s="47"/>
      <c r="B27" s="59"/>
      <c r="C27" s="47"/>
      <c r="D27" s="47"/>
      <c r="E27" s="47"/>
    </row>
    <row r="28" spans="1:5" ht="14.25">
      <c r="A28" s="47"/>
      <c r="B28" s="59"/>
      <c r="C28" s="47"/>
      <c r="D28" s="47"/>
      <c r="E28" s="47"/>
    </row>
    <row r="29" ht="14.25">
      <c r="B29" s="59"/>
    </row>
    <row r="30" spans="1:5" ht="14.25">
      <c r="A30" s="47"/>
      <c r="B30" s="59"/>
      <c r="C30" s="47"/>
      <c r="D30" s="47"/>
      <c r="E30" s="47"/>
    </row>
    <row r="31" spans="1:5" ht="14.25">
      <c r="A31" s="47"/>
      <c r="B31" s="59"/>
      <c r="C31" s="47"/>
      <c r="D31" s="47"/>
      <c r="E31" s="47"/>
    </row>
    <row r="32" spans="1:5" ht="14.25">
      <c r="A32" s="47"/>
      <c r="B32" s="59"/>
      <c r="C32" s="47"/>
      <c r="D32" s="47"/>
      <c r="E32" s="47"/>
    </row>
    <row r="33" spans="1:5" ht="14.25">
      <c r="A33" s="47"/>
      <c r="B33" s="59"/>
      <c r="C33" s="47"/>
      <c r="D33" s="47"/>
      <c r="E33" s="47"/>
    </row>
    <row r="34" spans="1:5" ht="14.25">
      <c r="A34" s="47"/>
      <c r="B34" s="59"/>
      <c r="C34" s="47"/>
      <c r="D34" s="47"/>
      <c r="E34" s="47"/>
    </row>
    <row r="35" spans="1:5" ht="14.25">
      <c r="A35" s="47"/>
      <c r="B35" s="59"/>
      <c r="C35" s="47"/>
      <c r="D35" s="47"/>
      <c r="E35" s="47"/>
    </row>
    <row r="36" spans="1:5" ht="14.25">
      <c r="A36" s="47"/>
      <c r="B36" s="59"/>
      <c r="C36" s="47"/>
      <c r="D36" s="47"/>
      <c r="E36" s="47"/>
    </row>
    <row r="37" spans="1:5" ht="14.25">
      <c r="A37" s="47"/>
      <c r="B37" s="59"/>
      <c r="C37" s="47"/>
      <c r="D37" s="47"/>
      <c r="E37" s="47"/>
    </row>
    <row r="38" ht="14.25">
      <c r="B38" s="60"/>
    </row>
    <row r="39" ht="14.25">
      <c r="B39" s="60"/>
    </row>
    <row r="40" ht="14.25">
      <c r="B40" s="60"/>
    </row>
    <row r="41" ht="14.25">
      <c r="B41" s="60"/>
    </row>
    <row r="42" ht="14.25">
      <c r="B42" s="60"/>
    </row>
    <row r="43" ht="14.25">
      <c r="B43" s="60"/>
    </row>
    <row r="44" ht="14.25">
      <c r="B44" s="60"/>
    </row>
    <row r="45" ht="14.25">
      <c r="B45" s="60"/>
    </row>
    <row r="46" ht="14.25">
      <c r="B46" s="60"/>
    </row>
    <row r="47" ht="14.25">
      <c r="B47" s="60"/>
    </row>
    <row r="48" ht="14.25">
      <c r="B48" s="60"/>
    </row>
    <row r="49" ht="14.25">
      <c r="B49" s="60"/>
    </row>
    <row r="50" ht="14.25">
      <c r="B50" s="60"/>
    </row>
    <row r="51" ht="14.25">
      <c r="B51" s="60"/>
    </row>
    <row r="52" ht="14.25">
      <c r="B52" s="60"/>
    </row>
    <row r="53" ht="14.25">
      <c r="B53" s="60"/>
    </row>
    <row r="54" ht="14.25">
      <c r="B54" s="60"/>
    </row>
    <row r="55" ht="14.25">
      <c r="B55" s="60"/>
    </row>
    <row r="56" ht="14.25">
      <c r="B56" s="60"/>
    </row>
    <row r="57" ht="14.25">
      <c r="B57" s="60"/>
    </row>
    <row r="58" ht="14.25">
      <c r="B58" s="60"/>
    </row>
    <row r="59" ht="14.25">
      <c r="B59" s="60"/>
    </row>
    <row r="60" ht="14.25">
      <c r="B60" s="60"/>
    </row>
    <row r="61" ht="14.25">
      <c r="B61" s="60"/>
    </row>
    <row r="62" ht="14.25">
      <c r="B62" s="60"/>
    </row>
    <row r="63" ht="14.25">
      <c r="B63" s="60"/>
    </row>
    <row r="64" ht="14.25">
      <c r="B64" s="60"/>
    </row>
    <row r="65" ht="14.25">
      <c r="B65" s="60"/>
    </row>
    <row r="66" ht="14.25">
      <c r="B66" s="60"/>
    </row>
  </sheetData>
  <sheetProtection/>
  <mergeCells count="1">
    <mergeCell ref="A2:B2"/>
  </mergeCells>
  <printOptions horizontalCentered="1"/>
  <pageMargins left="0.39" right="0.39" top="0.39" bottom="0.39" header="0.31" footer="0.31"/>
  <pageSetup errors="NA" firstPageNumber="1" useFirstPageNumber="1" fitToHeight="1" fitToWidth="1" horizontalDpi="600" verticalDpi="600" orientation="portrait" paperSize="9" scale="65" r:id="rId1"/>
</worksheet>
</file>

<file path=xl/worksheets/sheet28.xml><?xml version="1.0" encoding="utf-8"?>
<worksheet xmlns="http://schemas.openxmlformats.org/spreadsheetml/2006/main" xmlns:r="http://schemas.openxmlformats.org/officeDocument/2006/relationships">
  <sheetPr>
    <pageSetUpPr fitToPage="1"/>
  </sheetPr>
  <dimension ref="A1:D52"/>
  <sheetViews>
    <sheetView showGridLines="0" showZeros="0" zoomScalePageLayoutView="0" workbookViewId="0" topLeftCell="A1">
      <selection activeCell="G18" sqref="G18"/>
    </sheetView>
  </sheetViews>
  <sheetFormatPr defaultColWidth="10.00390625" defaultRowHeight="12.75"/>
  <cols>
    <col min="1" max="1" width="42.7109375" style="92" customWidth="1"/>
    <col min="2" max="2" width="16.140625" style="96" customWidth="1"/>
    <col min="3" max="3" width="16.28125" style="97" customWidth="1"/>
    <col min="4" max="4" width="23.140625" style="98" customWidth="1"/>
    <col min="5" max="16384" width="10.00390625" style="92" customWidth="1"/>
  </cols>
  <sheetData>
    <row r="1" spans="1:4" s="91" customFormat="1" ht="20.25" customHeight="1">
      <c r="A1" s="478" t="s">
        <v>1108</v>
      </c>
      <c r="B1" s="99"/>
      <c r="C1" s="100"/>
      <c r="D1" s="101"/>
    </row>
    <row r="2" spans="1:4" ht="25.5" customHeight="1">
      <c r="A2" s="531" t="s">
        <v>1152</v>
      </c>
      <c r="B2" s="531"/>
      <c r="C2" s="531"/>
      <c r="D2" s="531"/>
    </row>
    <row r="3" spans="1:4" s="93" customFormat="1" ht="21" customHeight="1">
      <c r="A3" s="102"/>
      <c r="B3" s="103"/>
      <c r="C3" s="104"/>
      <c r="D3" s="76" t="s">
        <v>233</v>
      </c>
    </row>
    <row r="4" spans="1:4" s="94" customFormat="1" ht="18.75" customHeight="1">
      <c r="A4" s="105" t="s">
        <v>272</v>
      </c>
      <c r="B4" s="106" t="s">
        <v>235</v>
      </c>
      <c r="C4" s="107" t="s">
        <v>236</v>
      </c>
      <c r="D4" s="415" t="s">
        <v>957</v>
      </c>
    </row>
    <row r="5" spans="1:4" ht="18.75" customHeight="1">
      <c r="A5" s="108" t="s">
        <v>273</v>
      </c>
      <c r="B5" s="81">
        <f>SUM(B6:B10)</f>
        <v>28979</v>
      </c>
      <c r="C5" s="81">
        <f>SUM(C6:C10)</f>
        <v>35034</v>
      </c>
      <c r="D5" s="416">
        <f>(C5-B5)/B5*100</f>
        <v>20.89444080196004</v>
      </c>
    </row>
    <row r="6" spans="1:4" ht="18.75" customHeight="1">
      <c r="A6" s="108" t="s">
        <v>274</v>
      </c>
      <c r="B6" s="81">
        <v>17066</v>
      </c>
      <c r="C6" s="88">
        <v>16683</v>
      </c>
      <c r="D6" s="416">
        <f aca="true" t="shared" si="0" ref="D6:D52">(C6-B6)/B6*100</f>
        <v>-2.2442282901675847</v>
      </c>
    </row>
    <row r="7" spans="1:4" ht="18.75" customHeight="1">
      <c r="A7" s="108" t="s">
        <v>275</v>
      </c>
      <c r="B7" s="81">
        <v>13</v>
      </c>
      <c r="C7" s="88">
        <v>8</v>
      </c>
      <c r="D7" s="416">
        <f t="shared" si="0"/>
        <v>-38.46153846153847</v>
      </c>
    </row>
    <row r="8" spans="1:4" ht="18.75" customHeight="1">
      <c r="A8" s="108" t="s">
        <v>276</v>
      </c>
      <c r="B8" s="81">
        <v>11500</v>
      </c>
      <c r="C8" s="88">
        <v>18300</v>
      </c>
      <c r="D8" s="416">
        <f t="shared" si="0"/>
        <v>59.130434782608695</v>
      </c>
    </row>
    <row r="9" spans="1:4" ht="18.75" customHeight="1">
      <c r="A9" s="108" t="s">
        <v>277</v>
      </c>
      <c r="B9" s="81"/>
      <c r="C9" s="88"/>
      <c r="D9" s="416"/>
    </row>
    <row r="10" spans="1:4" ht="18.75" customHeight="1">
      <c r="A10" s="108" t="s">
        <v>278</v>
      </c>
      <c r="B10" s="81">
        <v>400</v>
      </c>
      <c r="C10" s="88">
        <v>43</v>
      </c>
      <c r="D10" s="416">
        <f t="shared" si="0"/>
        <v>-89.25</v>
      </c>
    </row>
    <row r="11" spans="1:4" ht="18.75" customHeight="1">
      <c r="A11" s="108" t="s">
        <v>279</v>
      </c>
      <c r="B11" s="81">
        <f>SUM(B12:B17)</f>
        <v>13663</v>
      </c>
      <c r="C11" s="81">
        <f>SUM(C12:C17)</f>
        <v>14661</v>
      </c>
      <c r="D11" s="416">
        <f t="shared" si="0"/>
        <v>7.3043987411256674</v>
      </c>
    </row>
    <row r="12" spans="1:4" ht="18.75" customHeight="1">
      <c r="A12" s="108" t="s">
        <v>274</v>
      </c>
      <c r="B12" s="81">
        <v>4549</v>
      </c>
      <c r="C12" s="88">
        <v>4133</v>
      </c>
      <c r="D12" s="416">
        <f t="shared" si="0"/>
        <v>-9.144867003737085</v>
      </c>
    </row>
    <row r="13" spans="1:4" ht="18.75" customHeight="1">
      <c r="A13" s="108" t="s">
        <v>275</v>
      </c>
      <c r="B13" s="109">
        <v>1410</v>
      </c>
      <c r="C13" s="88">
        <v>1210</v>
      </c>
      <c r="D13" s="416">
        <f t="shared" si="0"/>
        <v>-14.184397163120568</v>
      </c>
    </row>
    <row r="14" spans="1:4" ht="18.75" customHeight="1">
      <c r="A14" s="110" t="s">
        <v>276</v>
      </c>
      <c r="B14" s="81">
        <v>7645</v>
      </c>
      <c r="C14" s="88">
        <v>9276</v>
      </c>
      <c r="D14" s="416">
        <f t="shared" si="0"/>
        <v>21.334205362982342</v>
      </c>
    </row>
    <row r="15" spans="1:4" ht="18.75" customHeight="1">
      <c r="A15" s="108" t="s">
        <v>280</v>
      </c>
      <c r="B15" s="81"/>
      <c r="C15" s="88"/>
      <c r="D15" s="416"/>
    </row>
    <row r="16" spans="1:4" ht="18.75" customHeight="1">
      <c r="A16" s="108" t="s">
        <v>277</v>
      </c>
      <c r="B16" s="81"/>
      <c r="C16" s="88"/>
      <c r="D16" s="416"/>
    </row>
    <row r="17" spans="1:4" ht="18.75" customHeight="1">
      <c r="A17" s="108" t="s">
        <v>278</v>
      </c>
      <c r="B17" s="81">
        <v>59</v>
      </c>
      <c r="C17" s="88">
        <v>42</v>
      </c>
      <c r="D17" s="416">
        <f t="shared" si="0"/>
        <v>-28.8135593220339</v>
      </c>
    </row>
    <row r="18" spans="1:4" ht="18.75" customHeight="1">
      <c r="A18" s="108" t="s">
        <v>281</v>
      </c>
      <c r="B18" s="81">
        <f>SUM(B19:B23)</f>
        <v>17423</v>
      </c>
      <c r="C18" s="81">
        <f>SUM(C19:C23)</f>
        <v>17829</v>
      </c>
      <c r="D18" s="416">
        <f t="shared" si="0"/>
        <v>2.330253113700281</v>
      </c>
    </row>
    <row r="19" spans="1:4" ht="18.75" customHeight="1">
      <c r="A19" s="108" t="s">
        <v>274</v>
      </c>
      <c r="B19" s="81">
        <v>16746</v>
      </c>
      <c r="C19" s="88">
        <v>17394</v>
      </c>
      <c r="D19" s="416">
        <f t="shared" si="0"/>
        <v>3.8695807954138304</v>
      </c>
    </row>
    <row r="20" spans="1:4" ht="18.75" customHeight="1">
      <c r="A20" s="108" t="s">
        <v>275</v>
      </c>
      <c r="B20" s="81">
        <v>581</v>
      </c>
      <c r="C20" s="88">
        <v>435</v>
      </c>
      <c r="D20" s="416">
        <f t="shared" si="0"/>
        <v>-25.12908777969019</v>
      </c>
    </row>
    <row r="21" spans="1:4" ht="18.75" customHeight="1">
      <c r="A21" s="108" t="s">
        <v>276</v>
      </c>
      <c r="B21" s="81">
        <v>96</v>
      </c>
      <c r="C21" s="88"/>
      <c r="D21" s="416"/>
    </row>
    <row r="22" spans="1:4" s="95" customFormat="1" ht="18.75" customHeight="1">
      <c r="A22" s="108" t="s">
        <v>277</v>
      </c>
      <c r="B22" s="81"/>
      <c r="C22" s="88"/>
      <c r="D22" s="416"/>
    </row>
    <row r="23" spans="1:4" ht="18.75" customHeight="1">
      <c r="A23" s="108" t="s">
        <v>278</v>
      </c>
      <c r="B23" s="81"/>
      <c r="C23" s="88"/>
      <c r="D23" s="416"/>
    </row>
    <row r="24" spans="1:4" ht="18.75" customHeight="1">
      <c r="A24" s="108" t="s">
        <v>282</v>
      </c>
      <c r="B24" s="81">
        <f>SUM(B25:B28)</f>
        <v>25058</v>
      </c>
      <c r="C24" s="81">
        <f>SUM(C25:C28)</f>
        <v>29594</v>
      </c>
      <c r="D24" s="416">
        <f t="shared" si="0"/>
        <v>18.10200335222284</v>
      </c>
    </row>
    <row r="25" spans="1:4" ht="18.75" customHeight="1">
      <c r="A25" s="108" t="s">
        <v>274</v>
      </c>
      <c r="B25" s="81">
        <v>480</v>
      </c>
      <c r="C25" s="88">
        <v>9933</v>
      </c>
      <c r="D25" s="416">
        <f t="shared" si="0"/>
        <v>1969.3750000000002</v>
      </c>
    </row>
    <row r="26" spans="1:4" ht="18.75" customHeight="1">
      <c r="A26" s="108" t="s">
        <v>275</v>
      </c>
      <c r="B26" s="81">
        <v>186</v>
      </c>
      <c r="C26" s="88">
        <v>149</v>
      </c>
      <c r="D26" s="416">
        <f t="shared" si="0"/>
        <v>-19.892473118279568</v>
      </c>
    </row>
    <row r="27" spans="1:4" ht="18.75" customHeight="1">
      <c r="A27" s="108" t="s">
        <v>276</v>
      </c>
      <c r="B27" s="81"/>
      <c r="C27" s="88">
        <v>19512</v>
      </c>
      <c r="D27" s="416"/>
    </row>
    <row r="28" spans="1:4" ht="18.75" customHeight="1">
      <c r="A28" s="108" t="s">
        <v>958</v>
      </c>
      <c r="B28" s="81">
        <v>24392</v>
      </c>
      <c r="C28" s="88"/>
      <c r="D28" s="416"/>
    </row>
    <row r="29" spans="1:4" ht="18.75" customHeight="1">
      <c r="A29" s="108" t="s">
        <v>283</v>
      </c>
      <c r="B29" s="81">
        <f>SUM(B30:B33)</f>
        <v>748</v>
      </c>
      <c r="C29" s="81">
        <f>SUM(C30:C33)</f>
        <v>1381</v>
      </c>
      <c r="D29" s="416">
        <f t="shared" si="0"/>
        <v>84.62566844919786</v>
      </c>
    </row>
    <row r="30" spans="1:4" ht="18.75" customHeight="1">
      <c r="A30" s="108" t="s">
        <v>274</v>
      </c>
      <c r="B30" s="81">
        <v>568</v>
      </c>
      <c r="C30" s="88">
        <v>597</v>
      </c>
      <c r="D30" s="416">
        <f t="shared" si="0"/>
        <v>5.105633802816902</v>
      </c>
    </row>
    <row r="31" spans="1:4" ht="18.75" customHeight="1">
      <c r="A31" s="108" t="s">
        <v>275</v>
      </c>
      <c r="B31" s="81">
        <v>65</v>
      </c>
      <c r="C31" s="88">
        <v>73</v>
      </c>
      <c r="D31" s="416">
        <f t="shared" si="0"/>
        <v>12.307692307692308</v>
      </c>
    </row>
    <row r="32" spans="1:4" ht="18.75" customHeight="1">
      <c r="A32" s="108" t="s">
        <v>958</v>
      </c>
      <c r="B32" s="81">
        <v>115</v>
      </c>
      <c r="C32" s="88">
        <v>711</v>
      </c>
      <c r="D32" s="416">
        <f t="shared" si="0"/>
        <v>518.2608695652174</v>
      </c>
    </row>
    <row r="33" spans="1:4" ht="18.75" customHeight="1">
      <c r="A33" s="108" t="s">
        <v>277</v>
      </c>
      <c r="B33" s="81"/>
      <c r="C33" s="88"/>
      <c r="D33" s="416"/>
    </row>
    <row r="34" spans="1:4" ht="18.75" customHeight="1">
      <c r="A34" s="111" t="s">
        <v>284</v>
      </c>
      <c r="B34" s="84">
        <f>SUM(B35:B39)</f>
        <v>3175</v>
      </c>
      <c r="C34" s="84">
        <f>SUM(C35:C39)</f>
        <v>1967</v>
      </c>
      <c r="D34" s="416">
        <f t="shared" si="0"/>
        <v>-38.047244094488185</v>
      </c>
    </row>
    <row r="35" spans="1:4" ht="18.75" customHeight="1">
      <c r="A35" s="111" t="s">
        <v>274</v>
      </c>
      <c r="B35" s="84">
        <v>1176</v>
      </c>
      <c r="C35" s="88">
        <v>1189</v>
      </c>
      <c r="D35" s="416">
        <f t="shared" si="0"/>
        <v>1.1054421768707483</v>
      </c>
    </row>
    <row r="36" spans="1:4" ht="18.75" customHeight="1">
      <c r="A36" s="111" t="s">
        <v>275</v>
      </c>
      <c r="B36" s="84">
        <v>108</v>
      </c>
      <c r="C36" s="88">
        <v>92</v>
      </c>
      <c r="D36" s="416">
        <f t="shared" si="0"/>
        <v>-14.814814814814813</v>
      </c>
    </row>
    <row r="37" spans="1:4" ht="18.75" customHeight="1">
      <c r="A37" s="108" t="s">
        <v>277</v>
      </c>
      <c r="B37" s="84">
        <v>58</v>
      </c>
      <c r="C37" s="88"/>
      <c r="D37" s="416"/>
    </row>
    <row r="38" spans="1:4" ht="18.75" customHeight="1">
      <c r="A38" s="108" t="s">
        <v>278</v>
      </c>
      <c r="B38" s="84">
        <v>11</v>
      </c>
      <c r="C38" s="88">
        <v>9</v>
      </c>
      <c r="D38" s="416">
        <f t="shared" si="0"/>
        <v>-18.181818181818183</v>
      </c>
    </row>
    <row r="39" spans="1:4" ht="18.75" customHeight="1">
      <c r="A39" s="108" t="s">
        <v>259</v>
      </c>
      <c r="B39" s="84">
        <v>1822</v>
      </c>
      <c r="C39" s="88">
        <v>677</v>
      </c>
      <c r="D39" s="416">
        <f t="shared" si="0"/>
        <v>-62.84302963776071</v>
      </c>
    </row>
    <row r="40" spans="1:4" ht="14.25">
      <c r="A40" s="108" t="s">
        <v>959</v>
      </c>
      <c r="B40" s="84">
        <f>SUM(B41:B42)</f>
        <v>1046</v>
      </c>
      <c r="C40" s="84">
        <f>SUM(C41:C42)</f>
        <v>0</v>
      </c>
      <c r="D40" s="416"/>
    </row>
    <row r="41" spans="1:4" ht="14.25">
      <c r="A41" s="108" t="s">
        <v>960</v>
      </c>
      <c r="B41" s="84">
        <v>963</v>
      </c>
      <c r="C41" s="88"/>
      <c r="D41" s="416"/>
    </row>
    <row r="42" spans="1:4" ht="14.25">
      <c r="A42" s="108" t="s">
        <v>961</v>
      </c>
      <c r="B42" s="84">
        <v>83</v>
      </c>
      <c r="C42" s="88"/>
      <c r="D42" s="416"/>
    </row>
    <row r="43" spans="1:4" ht="14.25">
      <c r="A43" s="414" t="s">
        <v>962</v>
      </c>
      <c r="B43" s="84">
        <f>SUM(B44:B48)</f>
        <v>71271</v>
      </c>
      <c r="C43" s="84">
        <f>SUM(C44:C48)</f>
        <v>72556</v>
      </c>
      <c r="D43" s="416">
        <f t="shared" si="0"/>
        <v>1.8029773680739714</v>
      </c>
    </row>
    <row r="44" spans="1:4" ht="14.25">
      <c r="A44" s="414" t="s">
        <v>963</v>
      </c>
      <c r="B44" s="84">
        <v>35226</v>
      </c>
      <c r="C44" s="88">
        <v>30780</v>
      </c>
      <c r="D44" s="416">
        <f t="shared" si="0"/>
        <v>-12.62135922330097</v>
      </c>
    </row>
    <row r="45" spans="1:4" ht="14.25">
      <c r="A45" s="414" t="s">
        <v>964</v>
      </c>
      <c r="B45" s="84">
        <v>365</v>
      </c>
      <c r="C45" s="88">
        <v>532</v>
      </c>
      <c r="D45" s="416">
        <f t="shared" si="0"/>
        <v>45.75342465753425</v>
      </c>
    </row>
    <row r="46" spans="1:4" ht="14.25">
      <c r="A46" s="414" t="s">
        <v>965</v>
      </c>
      <c r="B46" s="84">
        <v>106</v>
      </c>
      <c r="C46" s="88">
        <v>89</v>
      </c>
      <c r="D46" s="416">
        <f t="shared" si="0"/>
        <v>-16.037735849056602</v>
      </c>
    </row>
    <row r="47" spans="1:4" ht="14.25">
      <c r="A47" s="414" t="s">
        <v>966</v>
      </c>
      <c r="B47" s="84">
        <v>2074</v>
      </c>
      <c r="C47" s="88">
        <v>1745</v>
      </c>
      <c r="D47" s="416">
        <f t="shared" si="0"/>
        <v>-15.863066538090646</v>
      </c>
    </row>
    <row r="48" spans="1:4" ht="14.25">
      <c r="A48" s="414" t="s">
        <v>967</v>
      </c>
      <c r="B48" s="84">
        <v>33500</v>
      </c>
      <c r="C48" s="88">
        <v>39410</v>
      </c>
      <c r="D48" s="416">
        <f t="shared" si="0"/>
        <v>17.64179104477612</v>
      </c>
    </row>
    <row r="49" spans="1:4" ht="14.25">
      <c r="A49" s="414"/>
      <c r="B49" s="84"/>
      <c r="C49" s="88"/>
      <c r="D49" s="416"/>
    </row>
    <row r="50" spans="1:4" ht="14.25">
      <c r="A50" s="112" t="s">
        <v>285</v>
      </c>
      <c r="B50" s="90">
        <f>B5+B11+B18+B24+B29+B34+B40+B43</f>
        <v>161363</v>
      </c>
      <c r="C50" s="90">
        <f>C43+C40+C34+C29+C24+C18+C11+C5</f>
        <v>173022</v>
      </c>
      <c r="D50" s="416">
        <f t="shared" si="0"/>
        <v>7.225324268884441</v>
      </c>
    </row>
    <row r="51" spans="1:4" ht="14.25">
      <c r="A51" s="87" t="s">
        <v>286</v>
      </c>
      <c r="B51" s="81"/>
      <c r="C51" s="84"/>
      <c r="D51" s="416"/>
    </row>
    <row r="52" spans="1:4" ht="14.25">
      <c r="A52" s="89" t="s">
        <v>239</v>
      </c>
      <c r="B52" s="90">
        <f>B50+B51</f>
        <v>161363</v>
      </c>
      <c r="C52" s="90">
        <f>C50+C51</f>
        <v>173022</v>
      </c>
      <c r="D52" s="416">
        <f t="shared" si="0"/>
        <v>7.225324268884441</v>
      </c>
    </row>
  </sheetData>
  <sheetProtection/>
  <mergeCells count="1">
    <mergeCell ref="A2:D2"/>
  </mergeCells>
  <printOptions horizontalCentered="1"/>
  <pageMargins left="0.39" right="0.39" top="0.39" bottom="0.39" header="0.31" footer="0.31"/>
  <pageSetup errors="NA" firstPageNumber="1" useFirstPageNumber="1" fitToHeight="1" fitToWidth="1" horizontalDpi="600" verticalDpi="600" orientation="portrait" paperSize="9" scale="79" r:id="rId1"/>
</worksheet>
</file>

<file path=xl/worksheets/sheet29.xml><?xml version="1.0" encoding="utf-8"?>
<worksheet xmlns="http://schemas.openxmlformats.org/spreadsheetml/2006/main" xmlns:r="http://schemas.openxmlformats.org/officeDocument/2006/relationships">
  <sheetPr>
    <pageSetUpPr fitToPage="1"/>
  </sheetPr>
  <dimension ref="A1:D60"/>
  <sheetViews>
    <sheetView showGridLines="0" showZeros="0" zoomScalePageLayoutView="0" workbookViewId="0" topLeftCell="A1">
      <selection activeCell="H22" sqref="H22"/>
    </sheetView>
  </sheetViews>
  <sheetFormatPr defaultColWidth="10.00390625" defaultRowHeight="12.75"/>
  <cols>
    <col min="1" max="1" width="49.7109375" style="66" customWidth="1"/>
    <col min="2" max="2" width="16.8515625" style="69" customWidth="1"/>
    <col min="3" max="3" width="16.7109375" style="70" customWidth="1"/>
    <col min="4" max="4" width="17.28125" style="71" customWidth="1"/>
    <col min="5" max="16384" width="10.00390625" style="66" customWidth="1"/>
  </cols>
  <sheetData>
    <row r="1" spans="1:4" s="61" customFormat="1" ht="18.75" customHeight="1">
      <c r="A1" s="478" t="s">
        <v>1109</v>
      </c>
      <c r="B1" s="72"/>
      <c r="C1" s="72"/>
      <c r="D1" s="73"/>
    </row>
    <row r="2" spans="1:4" s="62" customFormat="1" ht="24.75" customHeight="1">
      <c r="A2" s="528" t="s">
        <v>1153</v>
      </c>
      <c r="B2" s="528"/>
      <c r="C2" s="528"/>
      <c r="D2" s="528"/>
    </row>
    <row r="3" spans="1:4" s="63" customFormat="1" ht="18.75" customHeight="1">
      <c r="A3" s="74"/>
      <c r="B3" s="75"/>
      <c r="C3" s="74"/>
      <c r="D3" s="76" t="s">
        <v>233</v>
      </c>
    </row>
    <row r="4" spans="1:4" s="64" customFormat="1" ht="19.5" customHeight="1">
      <c r="A4" s="77" t="s">
        <v>234</v>
      </c>
      <c r="B4" s="78" t="s">
        <v>235</v>
      </c>
      <c r="C4" s="79" t="s">
        <v>236</v>
      </c>
      <c r="D4" s="419" t="s">
        <v>957</v>
      </c>
    </row>
    <row r="5" spans="1:4" s="65" customFormat="1" ht="19.5" customHeight="1">
      <c r="A5" s="80" t="s">
        <v>287</v>
      </c>
      <c r="B5" s="81">
        <f>SUM(B6:B8)</f>
        <v>28654</v>
      </c>
      <c r="C5" s="81">
        <f>SUM(C6:C8)</f>
        <v>34855</v>
      </c>
      <c r="D5" s="420">
        <f>(C5-B5)/B5*100</f>
        <v>21.64095763244224</v>
      </c>
    </row>
    <row r="6" spans="1:4" ht="19.5" customHeight="1">
      <c r="A6" s="83" t="s">
        <v>288</v>
      </c>
      <c r="B6" s="81">
        <v>28582</v>
      </c>
      <c r="C6" s="88">
        <v>32822</v>
      </c>
      <c r="D6" s="420">
        <f aca="true" t="shared" si="0" ref="D6:D60">(C6-B6)/B6*100</f>
        <v>14.834511230844589</v>
      </c>
    </row>
    <row r="7" spans="1:4" ht="19.5" customHeight="1">
      <c r="A7" s="80" t="s">
        <v>289</v>
      </c>
      <c r="B7" s="81">
        <v>25</v>
      </c>
      <c r="C7" s="88">
        <v>33</v>
      </c>
      <c r="D7" s="420">
        <f t="shared" si="0"/>
        <v>32</v>
      </c>
    </row>
    <row r="8" spans="1:4" ht="19.5" customHeight="1">
      <c r="A8" s="417" t="s">
        <v>968</v>
      </c>
      <c r="B8" s="81">
        <v>47</v>
      </c>
      <c r="C8" s="88">
        <v>2000</v>
      </c>
      <c r="D8" s="420">
        <f t="shared" si="0"/>
        <v>4155.31914893617</v>
      </c>
    </row>
    <row r="9" spans="1:4" ht="19.5" customHeight="1">
      <c r="A9" s="80" t="s">
        <v>290</v>
      </c>
      <c r="B9" s="81">
        <f>SUM(B10:B13)</f>
        <v>8135</v>
      </c>
      <c r="C9" s="81">
        <f>SUM(C10:C13)</f>
        <v>10113</v>
      </c>
      <c r="D9" s="420">
        <f t="shared" si="0"/>
        <v>24.314689612784264</v>
      </c>
    </row>
    <row r="10" spans="1:4" ht="19.5" customHeight="1">
      <c r="A10" s="80" t="s">
        <v>291</v>
      </c>
      <c r="B10" s="81">
        <v>8052</v>
      </c>
      <c r="C10" s="88">
        <v>10023</v>
      </c>
      <c r="D10" s="420">
        <f t="shared" si="0"/>
        <v>24.47839046199702</v>
      </c>
    </row>
    <row r="11" spans="1:4" ht="19.5" customHeight="1">
      <c r="A11" s="80" t="s">
        <v>292</v>
      </c>
      <c r="B11" s="81"/>
      <c r="C11" s="88"/>
      <c r="D11" s="420"/>
    </row>
    <row r="12" spans="1:4" ht="19.5" customHeight="1">
      <c r="A12" s="83" t="s">
        <v>289</v>
      </c>
      <c r="B12" s="81">
        <v>62</v>
      </c>
      <c r="C12" s="88">
        <v>66</v>
      </c>
      <c r="D12" s="420">
        <f t="shared" si="0"/>
        <v>6.451612903225806</v>
      </c>
    </row>
    <row r="13" spans="1:4" ht="19.5" customHeight="1">
      <c r="A13" s="418" t="s">
        <v>969</v>
      </c>
      <c r="B13" s="81">
        <v>21</v>
      </c>
      <c r="C13" s="88">
        <v>24</v>
      </c>
      <c r="D13" s="420">
        <f t="shared" si="0"/>
        <v>14.285714285714285</v>
      </c>
    </row>
    <row r="14" spans="1:4" ht="19.5" customHeight="1">
      <c r="A14" s="83" t="s">
        <v>293</v>
      </c>
      <c r="B14" s="81">
        <f>SUM(B15:B23)</f>
        <v>13942</v>
      </c>
      <c r="C14" s="81">
        <f>SUM(C15:C23)</f>
        <v>14945</v>
      </c>
      <c r="D14" s="420">
        <f t="shared" si="0"/>
        <v>7.194089800602496</v>
      </c>
    </row>
    <row r="15" spans="1:4" ht="19.5" customHeight="1">
      <c r="A15" s="418" t="s">
        <v>970</v>
      </c>
      <c r="B15" s="81">
        <v>13674</v>
      </c>
      <c r="C15" s="88">
        <v>14882</v>
      </c>
      <c r="D15" s="420">
        <f t="shared" si="0"/>
        <v>8.83428404270879</v>
      </c>
    </row>
    <row r="16" spans="1:4" ht="19.5" customHeight="1">
      <c r="A16" s="83" t="s">
        <v>294</v>
      </c>
      <c r="B16" s="81"/>
      <c r="C16" s="88"/>
      <c r="D16" s="420"/>
    </row>
    <row r="17" spans="1:4" ht="19.5" customHeight="1">
      <c r="A17" s="83" t="s">
        <v>295</v>
      </c>
      <c r="B17" s="81"/>
      <c r="C17" s="88"/>
      <c r="D17" s="420"/>
    </row>
    <row r="18" spans="1:4" ht="19.5" customHeight="1">
      <c r="A18" s="83" t="s">
        <v>296</v>
      </c>
      <c r="B18" s="81"/>
      <c r="C18" s="88"/>
      <c r="D18" s="420"/>
    </row>
    <row r="19" spans="1:4" ht="19.5" customHeight="1">
      <c r="A19" s="83" t="s">
        <v>297</v>
      </c>
      <c r="B19" s="81"/>
      <c r="C19" s="88"/>
      <c r="D19" s="420"/>
    </row>
    <row r="20" spans="1:4" ht="19.5" customHeight="1">
      <c r="A20" s="418" t="s">
        <v>971</v>
      </c>
      <c r="B20" s="81">
        <v>199</v>
      </c>
      <c r="C20" s="88"/>
      <c r="D20" s="420"/>
    </row>
    <row r="21" spans="1:4" ht="19.5" customHeight="1">
      <c r="A21" s="418" t="s">
        <v>972</v>
      </c>
      <c r="B21" s="81">
        <v>69</v>
      </c>
      <c r="C21" s="88">
        <v>63</v>
      </c>
      <c r="D21" s="420">
        <f t="shared" si="0"/>
        <v>-8.695652173913043</v>
      </c>
    </row>
    <row r="22" spans="1:4" ht="19.5" customHeight="1">
      <c r="A22" s="83" t="s">
        <v>298</v>
      </c>
      <c r="B22" s="81"/>
      <c r="C22" s="88"/>
      <c r="D22" s="420"/>
    </row>
    <row r="23" spans="1:4" ht="19.5" customHeight="1">
      <c r="A23" s="83" t="s">
        <v>289</v>
      </c>
      <c r="B23" s="81"/>
      <c r="C23" s="88"/>
      <c r="D23" s="420"/>
    </row>
    <row r="24" spans="1:4" ht="19.5" customHeight="1">
      <c r="A24" s="83" t="s">
        <v>299</v>
      </c>
      <c r="B24" s="81">
        <f>SUM(B25:B30)</f>
        <v>25799</v>
      </c>
      <c r="C24" s="81">
        <f>SUM(C25:C30)</f>
        <v>25686</v>
      </c>
      <c r="D24" s="420">
        <f t="shared" si="0"/>
        <v>-0.43800147292530717</v>
      </c>
    </row>
    <row r="25" spans="1:4" ht="19.5" customHeight="1">
      <c r="A25" s="418" t="s">
        <v>973</v>
      </c>
      <c r="B25" s="81">
        <v>23256</v>
      </c>
      <c r="C25" s="88">
        <v>22670</v>
      </c>
      <c r="D25" s="420">
        <f t="shared" si="0"/>
        <v>-2.519779841761266</v>
      </c>
    </row>
    <row r="26" spans="1:4" ht="19.5" customHeight="1">
      <c r="A26" s="83" t="s">
        <v>294</v>
      </c>
      <c r="B26" s="81"/>
      <c r="C26" s="88"/>
      <c r="D26" s="420"/>
    </row>
    <row r="27" spans="1:4" ht="19.5" customHeight="1">
      <c r="A27" s="83" t="s">
        <v>295</v>
      </c>
      <c r="B27" s="81"/>
      <c r="C27" s="88"/>
      <c r="D27" s="420"/>
    </row>
    <row r="28" spans="1:4" ht="19.5" customHeight="1">
      <c r="A28" s="418" t="s">
        <v>974</v>
      </c>
      <c r="B28" s="81">
        <v>12</v>
      </c>
      <c r="C28" s="88"/>
      <c r="D28" s="420"/>
    </row>
    <row r="29" spans="1:4" ht="19.5" customHeight="1">
      <c r="A29" s="418" t="s">
        <v>975</v>
      </c>
      <c r="B29" s="81">
        <v>485</v>
      </c>
      <c r="C29" s="88"/>
      <c r="D29" s="420"/>
    </row>
    <row r="30" spans="1:4" ht="19.5" customHeight="1">
      <c r="A30" s="83" t="s">
        <v>300</v>
      </c>
      <c r="B30" s="81">
        <v>2046</v>
      </c>
      <c r="C30" s="88">
        <v>3016</v>
      </c>
      <c r="D30" s="420">
        <f t="shared" si="0"/>
        <v>47.40957966764419</v>
      </c>
    </row>
    <row r="31" spans="1:4" ht="19.5" customHeight="1">
      <c r="A31" s="83" t="s">
        <v>301</v>
      </c>
      <c r="B31" s="84">
        <f>SUM(B32:B36)</f>
        <v>3704</v>
      </c>
      <c r="C31" s="84">
        <f>SUM(C32:C36)</f>
        <v>1273</v>
      </c>
      <c r="D31" s="420">
        <f t="shared" si="0"/>
        <v>-65.6317494600432</v>
      </c>
    </row>
    <row r="32" spans="1:4" ht="19.5" customHeight="1">
      <c r="A32" s="83" t="s">
        <v>302</v>
      </c>
      <c r="B32" s="84">
        <v>633</v>
      </c>
      <c r="C32" s="88">
        <v>701</v>
      </c>
      <c r="D32" s="420">
        <f t="shared" si="0"/>
        <v>10.742496050552923</v>
      </c>
    </row>
    <row r="33" spans="1:4" ht="19.5" customHeight="1">
      <c r="A33" s="83" t="s">
        <v>303</v>
      </c>
      <c r="B33" s="84"/>
      <c r="C33" s="88"/>
      <c r="D33" s="420"/>
    </row>
    <row r="34" spans="1:4" ht="19.5" customHeight="1">
      <c r="A34" s="83" t="s">
        <v>304</v>
      </c>
      <c r="B34" s="84"/>
      <c r="C34" s="88"/>
      <c r="D34" s="420"/>
    </row>
    <row r="35" spans="1:4" s="67" customFormat="1" ht="19.5" customHeight="1">
      <c r="A35" s="80" t="s">
        <v>305</v>
      </c>
      <c r="B35" s="84">
        <v>3071</v>
      </c>
      <c r="C35" s="88">
        <v>562</v>
      </c>
      <c r="D35" s="420">
        <f t="shared" si="0"/>
        <v>-81.69977206121784</v>
      </c>
    </row>
    <row r="36" spans="1:4" s="65" customFormat="1" ht="19.5" customHeight="1">
      <c r="A36" s="417" t="s">
        <v>968</v>
      </c>
      <c r="B36" s="84"/>
      <c r="C36" s="88">
        <v>10</v>
      </c>
      <c r="D36" s="420"/>
    </row>
    <row r="37" spans="1:4" s="65" customFormat="1" ht="19.5" customHeight="1">
      <c r="A37" s="83" t="s">
        <v>306</v>
      </c>
      <c r="B37" s="84">
        <f>SUM(B38:B47)</f>
        <v>2983</v>
      </c>
      <c r="C37" s="84">
        <f>SUM(C38:C47)</f>
        <v>1867</v>
      </c>
      <c r="D37" s="420">
        <f t="shared" si="0"/>
        <v>-37.41200134093195</v>
      </c>
    </row>
    <row r="38" spans="1:4" s="68" customFormat="1" ht="19.5" customHeight="1">
      <c r="A38" s="83" t="s">
        <v>307</v>
      </c>
      <c r="B38" s="84">
        <v>901</v>
      </c>
      <c r="C38" s="88">
        <v>378</v>
      </c>
      <c r="D38" s="420">
        <f t="shared" si="0"/>
        <v>-58.046614872364046</v>
      </c>
    </row>
    <row r="39" spans="1:4" ht="14.25">
      <c r="A39" s="83" t="s">
        <v>308</v>
      </c>
      <c r="B39" s="84"/>
      <c r="C39" s="88"/>
      <c r="D39" s="420"/>
    </row>
    <row r="40" spans="1:4" ht="14.25">
      <c r="A40" s="418" t="s">
        <v>976</v>
      </c>
      <c r="B40" s="84">
        <v>70</v>
      </c>
      <c r="C40" s="88">
        <v>75</v>
      </c>
      <c r="D40" s="420">
        <f t="shared" si="0"/>
        <v>7.142857142857142</v>
      </c>
    </row>
    <row r="41" spans="1:4" ht="14.25">
      <c r="A41" s="83" t="s">
        <v>309</v>
      </c>
      <c r="B41" s="84">
        <v>630</v>
      </c>
      <c r="C41" s="88"/>
      <c r="D41" s="420"/>
    </row>
    <row r="42" spans="1:4" ht="14.25">
      <c r="A42" s="418" t="s">
        <v>977</v>
      </c>
      <c r="B42" s="84">
        <v>198</v>
      </c>
      <c r="C42" s="88"/>
      <c r="D42" s="420"/>
    </row>
    <row r="43" spans="1:4" ht="14.25">
      <c r="A43" s="418" t="s">
        <v>978</v>
      </c>
      <c r="B43" s="84">
        <v>9</v>
      </c>
      <c r="C43" s="88">
        <v>9</v>
      </c>
      <c r="D43" s="420">
        <f t="shared" si="0"/>
        <v>0</v>
      </c>
    </row>
    <row r="44" spans="1:4" ht="14.25">
      <c r="A44" s="80" t="s">
        <v>305</v>
      </c>
      <c r="B44" s="84">
        <v>1161</v>
      </c>
      <c r="C44" s="88">
        <v>1190</v>
      </c>
      <c r="D44" s="420">
        <f t="shared" si="0"/>
        <v>2.4978466838931954</v>
      </c>
    </row>
    <row r="45" spans="1:4" ht="14.25">
      <c r="A45" s="417" t="s">
        <v>979</v>
      </c>
      <c r="B45" s="84">
        <v>14</v>
      </c>
      <c r="C45" s="88">
        <v>15</v>
      </c>
      <c r="D45" s="420">
        <f t="shared" si="0"/>
        <v>7.142857142857142</v>
      </c>
    </row>
    <row r="46" spans="1:4" ht="14.25">
      <c r="A46" s="80" t="s">
        <v>289</v>
      </c>
      <c r="B46" s="84"/>
      <c r="C46" s="88"/>
      <c r="D46" s="420"/>
    </row>
    <row r="47" spans="1:4" ht="14.25">
      <c r="A47" s="80" t="s">
        <v>298</v>
      </c>
      <c r="B47" s="84"/>
      <c r="C47" s="88">
        <v>200</v>
      </c>
      <c r="D47" s="420"/>
    </row>
    <row r="48" spans="1:4" ht="14.25">
      <c r="A48" s="417" t="s">
        <v>980</v>
      </c>
      <c r="B48" s="84">
        <v>647</v>
      </c>
      <c r="C48" s="88"/>
      <c r="D48" s="420"/>
    </row>
    <row r="49" spans="1:4" ht="14.25">
      <c r="A49" s="417" t="s">
        <v>981</v>
      </c>
      <c r="B49" s="84">
        <v>647</v>
      </c>
      <c r="C49" s="88"/>
      <c r="D49" s="420"/>
    </row>
    <row r="50" spans="1:4" ht="14.25">
      <c r="A50" s="417" t="s">
        <v>982</v>
      </c>
      <c r="B50" s="84">
        <f>SUM(B51:B55)</f>
        <v>102247</v>
      </c>
      <c r="C50" s="84">
        <f>SUM(C51:C55)</f>
        <v>70909</v>
      </c>
      <c r="D50" s="420">
        <f t="shared" si="0"/>
        <v>-30.649310004205503</v>
      </c>
    </row>
    <row r="51" spans="1:4" ht="14.25">
      <c r="A51" s="417" t="s">
        <v>983</v>
      </c>
      <c r="B51" s="84">
        <v>32011</v>
      </c>
      <c r="C51" s="88">
        <v>37443</v>
      </c>
      <c r="D51" s="420">
        <f t="shared" si="0"/>
        <v>16.969166848895693</v>
      </c>
    </row>
    <row r="52" spans="1:4" ht="14.25">
      <c r="A52" s="417" t="s">
        <v>984</v>
      </c>
      <c r="B52" s="84">
        <v>629</v>
      </c>
      <c r="C52" s="88">
        <v>643</v>
      </c>
      <c r="D52" s="420">
        <f t="shared" si="0"/>
        <v>2.2257551669316373</v>
      </c>
    </row>
    <row r="53" spans="1:4" ht="14.25">
      <c r="A53" s="417" t="s">
        <v>985</v>
      </c>
      <c r="B53" s="84">
        <v>714</v>
      </c>
      <c r="C53" s="88">
        <v>1323</v>
      </c>
      <c r="D53" s="420">
        <f t="shared" si="0"/>
        <v>85.29411764705883</v>
      </c>
    </row>
    <row r="54" spans="1:4" ht="14.25">
      <c r="A54" s="417" t="s">
        <v>986</v>
      </c>
      <c r="B54" s="84">
        <v>68893</v>
      </c>
      <c r="C54" s="88">
        <v>31500</v>
      </c>
      <c r="D54" s="420">
        <f t="shared" si="0"/>
        <v>-54.276922183676135</v>
      </c>
    </row>
    <row r="55" spans="1:4" ht="14.25">
      <c r="A55" s="417" t="s">
        <v>987</v>
      </c>
      <c r="B55" s="84"/>
      <c r="C55" s="88"/>
      <c r="D55" s="420"/>
    </row>
    <row r="56" spans="1:4" ht="14.25">
      <c r="A56" s="80"/>
      <c r="B56" s="84"/>
      <c r="C56" s="88"/>
      <c r="D56" s="420"/>
    </row>
    <row r="57" spans="1:4" ht="14.25">
      <c r="A57" s="85" t="s">
        <v>310</v>
      </c>
      <c r="B57" s="117">
        <f>B50+B48+B37+B31+B24+B14+B9+B5</f>
        <v>186111</v>
      </c>
      <c r="C57" s="117">
        <f>C48+C50+C37+C31+C24+C14+C9+C5</f>
        <v>159648</v>
      </c>
      <c r="D57" s="420">
        <f t="shared" si="0"/>
        <v>-14.218933862050068</v>
      </c>
    </row>
    <row r="58" spans="1:4" ht="14.25">
      <c r="A58" s="116" t="s">
        <v>311</v>
      </c>
      <c r="B58" s="117"/>
      <c r="C58" s="117"/>
      <c r="D58" s="420"/>
    </row>
    <row r="59" spans="1:4" ht="14.25">
      <c r="A59" s="87" t="s">
        <v>312</v>
      </c>
      <c r="B59" s="88"/>
      <c r="C59" s="88"/>
      <c r="D59" s="420"/>
    </row>
    <row r="60" spans="1:4" ht="14.25">
      <c r="A60" s="89" t="s">
        <v>242</v>
      </c>
      <c r="B60" s="90">
        <f>B57+B58</f>
        <v>186111</v>
      </c>
      <c r="C60" s="90">
        <f>C57+C58</f>
        <v>159648</v>
      </c>
      <c r="D60" s="420">
        <f t="shared" si="0"/>
        <v>-14.218933862050068</v>
      </c>
    </row>
  </sheetData>
  <sheetProtection/>
  <mergeCells count="1">
    <mergeCell ref="A2:D2"/>
  </mergeCells>
  <printOptions horizontalCentered="1"/>
  <pageMargins left="0.39" right="0.39" top="0.39" bottom="0.39" header="0.31" footer="0.31"/>
  <pageSetup errors="NA" firstPageNumber="1" useFirstPageNumber="1"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5:M24"/>
  <sheetViews>
    <sheetView zoomScaleSheetLayoutView="100" zoomScalePageLayoutView="0" workbookViewId="0" topLeftCell="A1">
      <selection activeCell="H19" sqref="H19"/>
    </sheetView>
  </sheetViews>
  <sheetFormatPr defaultColWidth="8.8515625" defaultRowHeight="12.75"/>
  <cols>
    <col min="1" max="3" width="8.8515625" style="0" customWidth="1"/>
    <col min="4" max="4" width="14.7109375" style="0" customWidth="1"/>
    <col min="5" max="6" width="8.8515625" style="0" customWidth="1"/>
    <col min="7" max="7" width="21.421875" style="0" customWidth="1"/>
  </cols>
  <sheetData>
    <row r="15" spans="1:7" ht="70.5" customHeight="1">
      <c r="A15" s="494" t="s">
        <v>988</v>
      </c>
      <c r="B15" s="495"/>
      <c r="C15" s="495"/>
      <c r="D15" s="495"/>
      <c r="E15" s="495"/>
      <c r="F15" s="495"/>
      <c r="G15" s="495"/>
    </row>
    <row r="19" ht="51" customHeight="1"/>
    <row r="24" spans="3:13" ht="31.5">
      <c r="C24" s="496"/>
      <c r="D24" s="496"/>
      <c r="E24" s="496"/>
      <c r="F24" s="496"/>
      <c r="M24" s="207"/>
    </row>
  </sheetData>
  <sheetProtection/>
  <mergeCells count="2">
    <mergeCell ref="A15:G15"/>
    <mergeCell ref="C24:F24"/>
  </mergeCells>
  <printOptions horizontalCentered="1"/>
  <pageMargins left="0.75" right="0.75" top="1" bottom="1" header="0.51" footer="0.51"/>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H67"/>
  <sheetViews>
    <sheetView zoomScaleSheetLayoutView="100" zoomScalePageLayoutView="0" workbookViewId="0" topLeftCell="A1">
      <selection activeCell="G8" sqref="G8"/>
    </sheetView>
  </sheetViews>
  <sheetFormatPr defaultColWidth="10.00390625" defaultRowHeight="12.75"/>
  <cols>
    <col min="1" max="1" width="51.28125" style="1" customWidth="1"/>
    <col min="2" max="2" width="34.57421875" style="1" customWidth="1"/>
    <col min="3" max="16384" width="10.00390625" style="1" customWidth="1"/>
  </cols>
  <sheetData>
    <row r="1" spans="1:5" ht="18" customHeight="1">
      <c r="A1" s="477" t="s">
        <v>1110</v>
      </c>
      <c r="B1" s="46"/>
      <c r="C1" s="47"/>
      <c r="D1" s="47"/>
      <c r="E1" s="47"/>
    </row>
    <row r="2" spans="1:5" ht="39" customHeight="1">
      <c r="A2" s="530" t="s">
        <v>1154</v>
      </c>
      <c r="B2" s="530"/>
      <c r="C2" s="47"/>
      <c r="D2" s="47"/>
      <c r="E2" s="47"/>
    </row>
    <row r="3" spans="1:5" ht="33.75" customHeight="1">
      <c r="A3" s="47"/>
      <c r="B3" s="48" t="s">
        <v>233</v>
      </c>
      <c r="C3" s="47"/>
      <c r="D3" s="47"/>
      <c r="E3" s="47"/>
    </row>
    <row r="4" spans="1:5" ht="81" customHeight="1">
      <c r="A4" s="49" t="s">
        <v>313</v>
      </c>
      <c r="B4" s="50" t="s">
        <v>236</v>
      </c>
      <c r="C4" s="47"/>
      <c r="D4" s="47"/>
      <c r="E4" s="47"/>
    </row>
    <row r="5" spans="1:8" ht="62.25" customHeight="1">
      <c r="A5" s="51" t="s">
        <v>314</v>
      </c>
      <c r="B5" s="52">
        <f>SUM(B6:B12)</f>
        <v>82325</v>
      </c>
      <c r="C5" s="47"/>
      <c r="D5" s="47"/>
      <c r="E5" s="47"/>
      <c r="G5" s="53" t="s">
        <v>315</v>
      </c>
      <c r="H5" s="53" t="s">
        <v>315</v>
      </c>
    </row>
    <row r="6" spans="1:5" ht="62.25" customHeight="1">
      <c r="A6" s="54" t="s">
        <v>316</v>
      </c>
      <c r="B6" s="55">
        <v>1707</v>
      </c>
      <c r="C6" s="47"/>
      <c r="D6" s="47"/>
      <c r="E6" s="47"/>
    </row>
    <row r="7" spans="1:5" ht="62.25" customHeight="1">
      <c r="A7" s="54" t="s">
        <v>317</v>
      </c>
      <c r="B7" s="55">
        <v>917</v>
      </c>
      <c r="C7" s="47"/>
      <c r="D7" s="47"/>
      <c r="E7" s="47"/>
    </row>
    <row r="8" spans="1:5" ht="62.25" customHeight="1">
      <c r="A8" s="54" t="s">
        <v>318</v>
      </c>
      <c r="B8" s="55">
        <v>45859</v>
      </c>
      <c r="C8" s="47"/>
      <c r="D8" s="47"/>
      <c r="E8" s="47"/>
    </row>
    <row r="9" spans="1:5" ht="62.25" customHeight="1">
      <c r="A9" s="54" t="s">
        <v>319</v>
      </c>
      <c r="B9" s="55">
        <v>22933</v>
      </c>
      <c r="C9" s="47"/>
      <c r="D9" s="47"/>
      <c r="E9" s="47"/>
    </row>
    <row r="10" spans="1:5" ht="62.25" customHeight="1">
      <c r="A10" s="54" t="s">
        <v>320</v>
      </c>
      <c r="B10" s="55">
        <v>7602</v>
      </c>
      <c r="C10" s="47"/>
      <c r="D10" s="47"/>
      <c r="E10" s="47"/>
    </row>
    <row r="11" spans="1:5" ht="62.25" customHeight="1">
      <c r="A11" s="56" t="s">
        <v>321</v>
      </c>
      <c r="B11" s="55">
        <v>117</v>
      </c>
      <c r="C11" s="47"/>
      <c r="D11" s="47"/>
      <c r="E11" s="47"/>
    </row>
    <row r="12" spans="1:8" ht="62.25" customHeight="1">
      <c r="A12" s="57" t="s">
        <v>322</v>
      </c>
      <c r="B12" s="58">
        <v>3190</v>
      </c>
      <c r="C12" s="47"/>
      <c r="D12" s="47"/>
      <c r="E12" s="47"/>
      <c r="G12" s="53"/>
      <c r="H12" s="53"/>
    </row>
    <row r="13" spans="1:5" ht="14.25">
      <c r="A13" s="47"/>
      <c r="B13" s="59"/>
      <c r="C13" s="47"/>
      <c r="D13" s="47"/>
      <c r="E13" s="47"/>
    </row>
    <row r="14" spans="1:5" ht="14.25">
      <c r="A14" s="47"/>
      <c r="B14" s="59"/>
      <c r="C14" s="47"/>
      <c r="D14" s="47"/>
      <c r="E14" s="47"/>
    </row>
    <row r="15" spans="1:5" ht="14.25">
      <c r="A15" s="47"/>
      <c r="B15" s="59"/>
      <c r="C15" s="47"/>
      <c r="D15" s="47"/>
      <c r="E15" s="47"/>
    </row>
    <row r="16" spans="1:5" ht="14.25">
      <c r="A16" s="47"/>
      <c r="B16" s="59"/>
      <c r="C16" s="47"/>
      <c r="D16" s="47"/>
      <c r="E16" s="47"/>
    </row>
    <row r="17" spans="1:5" ht="14.25">
      <c r="A17" s="47"/>
      <c r="B17" s="59"/>
      <c r="C17" s="47"/>
      <c r="D17" s="47"/>
      <c r="E17" s="47"/>
    </row>
    <row r="18" spans="1:5" ht="14.25">
      <c r="A18" s="47"/>
      <c r="B18" s="59"/>
      <c r="C18" s="47"/>
      <c r="D18" s="47"/>
      <c r="E18" s="47"/>
    </row>
    <row r="19" spans="1:5" ht="14.25">
      <c r="A19" s="47"/>
      <c r="B19" s="59"/>
      <c r="C19" s="47"/>
      <c r="D19" s="47"/>
      <c r="E19" s="47"/>
    </row>
    <row r="20" spans="1:5" ht="14.25">
      <c r="A20" s="47"/>
      <c r="B20" s="59"/>
      <c r="C20" s="47"/>
      <c r="D20" s="47"/>
      <c r="E20" s="47"/>
    </row>
    <row r="21" spans="1:5" ht="14.25">
      <c r="A21" s="47"/>
      <c r="B21" s="59"/>
      <c r="C21" s="47"/>
      <c r="D21" s="47"/>
      <c r="E21" s="47"/>
    </row>
    <row r="22" spans="1:5" ht="14.25">
      <c r="A22" s="47"/>
      <c r="B22" s="59"/>
      <c r="C22" s="47"/>
      <c r="D22" s="47"/>
      <c r="E22" s="47"/>
    </row>
    <row r="23" spans="1:5" ht="14.25">
      <c r="A23" s="47"/>
      <c r="B23" s="59"/>
      <c r="C23" s="47"/>
      <c r="D23" s="47"/>
      <c r="E23" s="47"/>
    </row>
    <row r="24" spans="1:5" ht="14.25">
      <c r="A24" s="47"/>
      <c r="B24" s="59"/>
      <c r="C24" s="47"/>
      <c r="D24" s="47"/>
      <c r="E24" s="47"/>
    </row>
    <row r="25" spans="1:5" ht="14.25">
      <c r="A25" s="47"/>
      <c r="B25" s="59"/>
      <c r="C25" s="47"/>
      <c r="D25" s="47"/>
      <c r="E25" s="47"/>
    </row>
    <row r="26" spans="1:5" ht="14.25">
      <c r="A26" s="47"/>
      <c r="B26" s="59"/>
      <c r="C26" s="47"/>
      <c r="D26" s="47"/>
      <c r="E26" s="47"/>
    </row>
    <row r="27" spans="1:5" ht="14.25">
      <c r="A27" s="47"/>
      <c r="B27" s="59"/>
      <c r="C27" s="47"/>
      <c r="D27" s="47"/>
      <c r="E27" s="47"/>
    </row>
    <row r="28" spans="1:5" ht="14.25">
      <c r="A28" s="47"/>
      <c r="B28" s="59"/>
      <c r="C28" s="47"/>
      <c r="D28" s="47"/>
      <c r="E28" s="47"/>
    </row>
    <row r="29" spans="1:5" ht="14.25">
      <c r="A29" s="47"/>
      <c r="B29" s="59"/>
      <c r="C29" s="47"/>
      <c r="D29" s="47"/>
      <c r="E29" s="47"/>
    </row>
    <row r="30" ht="14.25">
      <c r="B30" s="59"/>
    </row>
    <row r="31" spans="1:5" ht="14.25">
      <c r="A31" s="47"/>
      <c r="B31" s="59"/>
      <c r="C31" s="47"/>
      <c r="D31" s="47"/>
      <c r="E31" s="47"/>
    </row>
    <row r="32" spans="1:5" ht="14.25">
      <c r="A32" s="47"/>
      <c r="B32" s="59"/>
      <c r="C32" s="47"/>
      <c r="D32" s="47"/>
      <c r="E32" s="47"/>
    </row>
    <row r="33" spans="1:5" ht="14.25">
      <c r="A33" s="47"/>
      <c r="B33" s="59"/>
      <c r="C33" s="47"/>
      <c r="D33" s="47"/>
      <c r="E33" s="47"/>
    </row>
    <row r="34" spans="1:5" ht="14.25">
      <c r="A34" s="47"/>
      <c r="B34" s="59"/>
      <c r="C34" s="47"/>
      <c r="D34" s="47"/>
      <c r="E34" s="47"/>
    </row>
    <row r="35" spans="1:5" ht="14.25">
      <c r="A35" s="47"/>
      <c r="B35" s="59"/>
      <c r="C35" s="47"/>
      <c r="D35" s="47"/>
      <c r="E35" s="47"/>
    </row>
    <row r="36" spans="1:5" ht="14.25">
      <c r="A36" s="47"/>
      <c r="B36" s="59"/>
      <c r="C36" s="47"/>
      <c r="D36" s="47"/>
      <c r="E36" s="47"/>
    </row>
    <row r="37" spans="1:5" ht="14.25">
      <c r="A37" s="47"/>
      <c r="B37" s="59"/>
      <c r="C37" s="47"/>
      <c r="D37" s="47"/>
      <c r="E37" s="47"/>
    </row>
    <row r="38" spans="1:5" ht="14.25">
      <c r="A38" s="47"/>
      <c r="B38" s="59"/>
      <c r="C38" s="47"/>
      <c r="D38" s="47"/>
      <c r="E38" s="47"/>
    </row>
    <row r="39" ht="14.25">
      <c r="B39" s="60"/>
    </row>
    <row r="40" ht="14.25">
      <c r="B40" s="60"/>
    </row>
    <row r="41" ht="14.25">
      <c r="B41" s="60"/>
    </row>
    <row r="42" ht="14.25">
      <c r="B42" s="60"/>
    </row>
    <row r="43" ht="14.25">
      <c r="B43" s="60"/>
    </row>
    <row r="44" ht="14.25">
      <c r="B44" s="60"/>
    </row>
    <row r="45" ht="14.25">
      <c r="B45" s="60"/>
    </row>
    <row r="46" ht="14.25">
      <c r="B46" s="60"/>
    </row>
    <row r="47" ht="14.25">
      <c r="B47" s="60"/>
    </row>
    <row r="48" ht="14.25">
      <c r="B48" s="60"/>
    </row>
    <row r="49" ht="14.25">
      <c r="B49" s="60"/>
    </row>
    <row r="50" ht="14.25">
      <c r="B50" s="60"/>
    </row>
    <row r="51" ht="14.25">
      <c r="B51" s="60"/>
    </row>
    <row r="52" ht="14.25">
      <c r="B52" s="60"/>
    </row>
    <row r="53" ht="14.25">
      <c r="B53" s="60"/>
    </row>
    <row r="54" ht="14.25">
      <c r="B54" s="60"/>
    </row>
    <row r="55" ht="14.25">
      <c r="B55" s="60"/>
    </row>
    <row r="56" ht="14.25">
      <c r="B56" s="60"/>
    </row>
    <row r="57" ht="14.25">
      <c r="B57" s="60"/>
    </row>
    <row r="58" ht="14.25">
      <c r="B58" s="60"/>
    </row>
    <row r="59" ht="14.25">
      <c r="B59" s="60"/>
    </row>
    <row r="60" ht="14.25">
      <c r="B60" s="60"/>
    </row>
    <row r="61" ht="14.25">
      <c r="B61" s="60"/>
    </row>
    <row r="62" ht="14.25">
      <c r="B62" s="60"/>
    </row>
    <row r="63" ht="14.25">
      <c r="B63" s="60"/>
    </row>
    <row r="64" ht="14.25">
      <c r="B64" s="60"/>
    </row>
    <row r="65" ht="14.25">
      <c r="B65" s="60"/>
    </row>
    <row r="66" ht="14.25">
      <c r="B66" s="60"/>
    </row>
    <row r="67" ht="14.25">
      <c r="B67" s="60"/>
    </row>
  </sheetData>
  <sheetProtection/>
  <mergeCells count="1">
    <mergeCell ref="A2:B2"/>
  </mergeCells>
  <printOptions horizontalCentered="1"/>
  <pageMargins left="0.39" right="0.39" top="0.39" bottom="0.39" header="0.31" footer="0.31"/>
  <pageSetup errors="NA" firstPageNumber="1" useFirstPageNumber="1" fitToHeight="1" fitToWidth="1" horizontalDpi="600" verticalDpi="600" orientation="portrait" paperSize="9" scale="66" r:id="rId1"/>
</worksheet>
</file>

<file path=xl/worksheets/sheet31.xml><?xml version="1.0" encoding="utf-8"?>
<worksheet xmlns="http://schemas.openxmlformats.org/spreadsheetml/2006/main" xmlns:r="http://schemas.openxmlformats.org/officeDocument/2006/relationships">
  <sheetPr>
    <pageSetUpPr fitToPage="1"/>
  </sheetPr>
  <dimension ref="A1:K34"/>
  <sheetViews>
    <sheetView zoomScaleSheetLayoutView="100" zoomScalePageLayoutView="0" workbookViewId="0" topLeftCell="A1">
      <selection activeCell="I18" sqref="I18"/>
    </sheetView>
  </sheetViews>
  <sheetFormatPr defaultColWidth="10.00390625" defaultRowHeight="12.75"/>
  <cols>
    <col min="1" max="1" width="11.8515625" style="1" customWidth="1"/>
    <col min="2" max="2" width="27.00390625" style="1" customWidth="1"/>
    <col min="3" max="3" width="25.28125" style="1" customWidth="1"/>
    <col min="4" max="4" width="26.7109375" style="1" customWidth="1"/>
    <col min="5" max="5" width="23.57421875" style="1" customWidth="1"/>
    <col min="6" max="16384" width="10.00390625" style="1" customWidth="1"/>
  </cols>
  <sheetData>
    <row r="1" spans="1:5" ht="18" customHeight="1">
      <c r="A1" s="479" t="s">
        <v>1111</v>
      </c>
      <c r="B1" s="25"/>
      <c r="C1" s="25"/>
      <c r="D1" s="25"/>
      <c r="E1" s="43"/>
    </row>
    <row r="2" spans="1:5" ht="27.75" customHeight="1">
      <c r="A2" s="532" t="s">
        <v>379</v>
      </c>
      <c r="B2" s="532"/>
      <c r="C2" s="532"/>
      <c r="D2" s="532"/>
      <c r="E2" s="532"/>
    </row>
    <row r="3" spans="1:5" ht="21" customHeight="1">
      <c r="A3" s="26"/>
      <c r="B3" s="26"/>
      <c r="C3" s="26"/>
      <c r="D3" s="26"/>
      <c r="E3" s="26" t="s">
        <v>323</v>
      </c>
    </row>
    <row r="4" spans="1:5" ht="37.5" customHeight="1">
      <c r="A4" s="27" t="s">
        <v>269</v>
      </c>
      <c r="B4" s="27" t="s">
        <v>324</v>
      </c>
      <c r="C4" s="27" t="s">
        <v>325</v>
      </c>
      <c r="D4" s="27" t="s">
        <v>326</v>
      </c>
      <c r="E4" s="27" t="s">
        <v>327</v>
      </c>
    </row>
    <row r="5" spans="1:11" s="230" customFormat="1" ht="41.25" customHeight="1">
      <c r="A5" s="228" t="s">
        <v>378</v>
      </c>
      <c r="B5" s="229">
        <v>65.51</v>
      </c>
      <c r="C5" s="229">
        <v>9.27</v>
      </c>
      <c r="D5" s="229">
        <v>75.2</v>
      </c>
      <c r="E5" s="229">
        <v>74.88</v>
      </c>
      <c r="I5" s="231"/>
      <c r="J5" s="231"/>
      <c r="K5" s="231"/>
    </row>
    <row r="6" spans="1:11" ht="30" customHeight="1">
      <c r="A6" s="30"/>
      <c r="B6" s="30"/>
      <c r="C6" s="30"/>
      <c r="D6" s="30"/>
      <c r="E6" s="44"/>
      <c r="I6" s="31"/>
      <c r="J6" s="31"/>
      <c r="K6" s="31"/>
    </row>
    <row r="7" spans="1:11" ht="30" customHeight="1">
      <c r="A7" s="30"/>
      <c r="B7" s="30"/>
      <c r="C7" s="30"/>
      <c r="D7" s="30"/>
      <c r="E7" s="44"/>
      <c r="I7" s="31"/>
      <c r="J7" s="31"/>
      <c r="K7" s="31"/>
    </row>
    <row r="8" spans="1:11" ht="30" customHeight="1">
      <c r="A8" s="30"/>
      <c r="B8" s="30"/>
      <c r="C8" s="30"/>
      <c r="D8" s="30"/>
      <c r="E8" s="44"/>
      <c r="I8" s="31"/>
      <c r="J8" s="31"/>
      <c r="K8" s="31"/>
    </row>
    <row r="9" spans="1:11" ht="30" customHeight="1">
      <c r="A9" s="30"/>
      <c r="B9" s="30"/>
      <c r="C9" s="30"/>
      <c r="D9" s="30"/>
      <c r="E9" s="44"/>
      <c r="I9" s="31"/>
      <c r="J9" s="31"/>
      <c r="K9" s="31"/>
    </row>
    <row r="10" spans="1:11" ht="30" customHeight="1">
      <c r="A10" s="30"/>
      <c r="B10" s="30"/>
      <c r="C10" s="30"/>
      <c r="D10" s="30"/>
      <c r="E10" s="44"/>
      <c r="I10" s="31"/>
      <c r="J10" s="31"/>
      <c r="K10" s="31"/>
    </row>
    <row r="11" spans="1:11" ht="30" customHeight="1">
      <c r="A11" s="30"/>
      <c r="B11" s="30"/>
      <c r="C11" s="30"/>
      <c r="D11" s="30"/>
      <c r="E11" s="44"/>
      <c r="I11" s="31"/>
      <c r="J11" s="31"/>
      <c r="K11" s="31"/>
    </row>
    <row r="12" spans="1:5" ht="20.25" customHeight="1">
      <c r="A12" s="533"/>
      <c r="B12" s="533"/>
      <c r="C12" s="533"/>
      <c r="D12" s="533"/>
      <c r="E12" s="533"/>
    </row>
    <row r="13" spans="1:5" ht="14.25">
      <c r="A13" s="30"/>
      <c r="B13" s="30"/>
      <c r="C13" s="30"/>
      <c r="D13" s="30"/>
      <c r="E13" s="30"/>
    </row>
    <row r="14" spans="1:5" ht="14.25">
      <c r="A14" s="45"/>
      <c r="B14" s="45"/>
      <c r="C14" s="45"/>
      <c r="D14" s="45"/>
      <c r="E14" s="45"/>
    </row>
    <row r="15" spans="1:5" ht="14.25">
      <c r="A15" s="45"/>
      <c r="B15" s="45"/>
      <c r="C15" s="45"/>
      <c r="D15" s="45"/>
      <c r="E15" s="45"/>
    </row>
    <row r="16" spans="1:5" ht="14.25">
      <c r="A16" s="45"/>
      <c r="B16" s="45"/>
      <c r="C16" s="45"/>
      <c r="D16" s="45"/>
      <c r="E16" s="45"/>
    </row>
    <row r="17" spans="1:5" ht="14.25">
      <c r="A17" s="30"/>
      <c r="B17" s="30"/>
      <c r="C17" s="30"/>
      <c r="D17" s="30"/>
      <c r="E17" s="30"/>
    </row>
    <row r="18" spans="1:5" ht="14.25">
      <c r="A18" s="30"/>
      <c r="B18" s="30"/>
      <c r="C18" s="30"/>
      <c r="D18" s="30"/>
      <c r="E18" s="30"/>
    </row>
    <row r="19" spans="1:5" ht="14.25">
      <c r="A19" s="30"/>
      <c r="B19" s="30"/>
      <c r="C19" s="30"/>
      <c r="D19" s="30"/>
      <c r="E19" s="30"/>
    </row>
    <row r="20" spans="1:5" ht="14.25">
      <c r="A20" s="30"/>
      <c r="B20" s="30"/>
      <c r="C20" s="30"/>
      <c r="D20" s="30"/>
      <c r="E20" s="30"/>
    </row>
    <row r="21" spans="1:5" ht="14.25">
      <c r="A21" s="30"/>
      <c r="B21" s="30"/>
      <c r="C21" s="30"/>
      <c r="D21" s="30"/>
      <c r="E21" s="30"/>
    </row>
    <row r="22" spans="1:5" ht="14.25">
      <c r="A22" s="30"/>
      <c r="B22" s="30"/>
      <c r="C22" s="30"/>
      <c r="D22" s="30"/>
      <c r="E22" s="30"/>
    </row>
    <row r="23" spans="1:5" ht="14.25">
      <c r="A23" s="30"/>
      <c r="B23" s="30"/>
      <c r="C23" s="30"/>
      <c r="D23" s="30"/>
      <c r="E23" s="30"/>
    </row>
    <row r="24" spans="1:5" ht="14.25">
      <c r="A24" s="30"/>
      <c r="B24" s="30"/>
      <c r="C24" s="30"/>
      <c r="D24" s="30"/>
      <c r="E24" s="30"/>
    </row>
    <row r="25" spans="1:5" ht="14.25">
      <c r="A25" s="30"/>
      <c r="B25" s="30"/>
      <c r="C25" s="30"/>
      <c r="D25" s="30"/>
      <c r="E25" s="30"/>
    </row>
    <row r="26" spans="1:5" ht="14.25">
      <c r="A26" s="30"/>
      <c r="B26" s="30"/>
      <c r="C26" s="30"/>
      <c r="D26" s="30"/>
      <c r="E26" s="30"/>
    </row>
    <row r="27" spans="1:5" ht="14.25">
      <c r="A27" s="30"/>
      <c r="B27" s="30"/>
      <c r="C27" s="30"/>
      <c r="D27" s="30"/>
      <c r="E27" s="30"/>
    </row>
    <row r="28" spans="1:5" ht="14.25">
      <c r="A28" s="30"/>
      <c r="B28" s="30"/>
      <c r="C28" s="30"/>
      <c r="D28" s="30"/>
      <c r="E28" s="30"/>
    </row>
    <row r="29" spans="1:5" ht="14.25">
      <c r="A29" s="30"/>
      <c r="B29" s="30"/>
      <c r="C29" s="30"/>
      <c r="D29" s="30"/>
      <c r="E29" s="30"/>
    </row>
    <row r="30" spans="1:5" ht="14.25">
      <c r="A30" s="30"/>
      <c r="B30" s="30"/>
      <c r="C30" s="30"/>
      <c r="D30" s="30"/>
      <c r="E30" s="30"/>
    </row>
    <row r="31" spans="1:5" ht="14.25">
      <c r="A31" s="30"/>
      <c r="B31" s="30"/>
      <c r="C31" s="30"/>
      <c r="D31" s="30"/>
      <c r="E31" s="30"/>
    </row>
    <row r="32" spans="1:5" ht="14.25">
      <c r="A32" s="30"/>
      <c r="B32" s="30"/>
      <c r="C32" s="30"/>
      <c r="D32" s="30"/>
      <c r="E32" s="30"/>
    </row>
    <row r="33" spans="1:5" ht="14.25">
      <c r="A33" s="30"/>
      <c r="B33" s="30"/>
      <c r="C33" s="30"/>
      <c r="D33" s="30"/>
      <c r="E33" s="30"/>
    </row>
    <row r="34" spans="1:5" ht="14.25">
      <c r="A34" s="30"/>
      <c r="B34" s="30"/>
      <c r="C34" s="30"/>
      <c r="D34" s="30"/>
      <c r="E34" s="30"/>
    </row>
  </sheetData>
  <sheetProtection/>
  <mergeCells count="2">
    <mergeCell ref="A2:E2"/>
    <mergeCell ref="A12:E12"/>
  </mergeCells>
  <printOptions horizontalCentered="1"/>
  <pageMargins left="0.75" right="0.75" top="1" bottom="1" header="0.51" footer="0.51"/>
  <pageSetup fitToHeight="1" fitToWidth="1" horizontalDpi="600" verticalDpi="600" orientation="portrait" paperSize="9" scale="76" r:id="rId1"/>
</worksheet>
</file>

<file path=xl/worksheets/sheet32.xml><?xml version="1.0" encoding="utf-8"?>
<worksheet xmlns="http://schemas.openxmlformats.org/spreadsheetml/2006/main" xmlns:r="http://schemas.openxmlformats.org/officeDocument/2006/relationships">
  <sheetPr>
    <pageSetUpPr fitToPage="1"/>
  </sheetPr>
  <dimension ref="A1:O6"/>
  <sheetViews>
    <sheetView zoomScaleSheetLayoutView="100" zoomScalePageLayoutView="0" workbookViewId="0" topLeftCell="A1">
      <selection activeCell="A2" sqref="A2:E2"/>
    </sheetView>
  </sheetViews>
  <sheetFormatPr defaultColWidth="10.00390625" defaultRowHeight="12.75"/>
  <cols>
    <col min="1" max="1" width="10.28125" style="1" customWidth="1"/>
    <col min="2" max="5" width="18.7109375" style="1" customWidth="1"/>
    <col min="6" max="16384" width="10.00390625" style="1" customWidth="1"/>
  </cols>
  <sheetData>
    <row r="1" spans="1:5" ht="18" customHeight="1">
      <c r="A1" s="480" t="s">
        <v>1112</v>
      </c>
      <c r="B1" s="32"/>
      <c r="C1" s="32"/>
      <c r="D1" s="40"/>
      <c r="E1" s="40"/>
    </row>
    <row r="2" spans="1:5" ht="27.75" customHeight="1">
      <c r="A2" s="532" t="s">
        <v>380</v>
      </c>
      <c r="B2" s="532"/>
      <c r="C2" s="532"/>
      <c r="D2" s="532"/>
      <c r="E2" s="532"/>
    </row>
    <row r="3" spans="1:5" ht="32.25" customHeight="1">
      <c r="A3" s="34"/>
      <c r="B3" s="34"/>
      <c r="C3" s="34"/>
      <c r="D3" s="34"/>
      <c r="E3" s="41" t="s">
        <v>323</v>
      </c>
    </row>
    <row r="4" spans="1:5" ht="53.25" customHeight="1">
      <c r="A4" s="27" t="s">
        <v>269</v>
      </c>
      <c r="B4" s="27" t="s">
        <v>328</v>
      </c>
      <c r="C4" s="27" t="s">
        <v>329</v>
      </c>
      <c r="D4" s="27" t="s">
        <v>330</v>
      </c>
      <c r="E4" s="27" t="s">
        <v>331</v>
      </c>
    </row>
    <row r="5" spans="1:15" ht="30" customHeight="1">
      <c r="A5" s="29" t="s">
        <v>378</v>
      </c>
      <c r="B5" s="226">
        <v>43.41</v>
      </c>
      <c r="C5" s="226">
        <v>0</v>
      </c>
      <c r="D5" s="226">
        <v>43.83</v>
      </c>
      <c r="E5" s="227">
        <v>43.51</v>
      </c>
      <c r="G5" s="39"/>
      <c r="H5" s="39"/>
      <c r="I5" s="39"/>
      <c r="J5" s="39"/>
      <c r="L5" s="39"/>
      <c r="M5" s="39"/>
      <c r="N5" s="39"/>
      <c r="O5" s="39"/>
    </row>
    <row r="6" spans="1:5" ht="14.25">
      <c r="A6" s="42"/>
      <c r="B6" s="42"/>
      <c r="C6" s="42"/>
      <c r="D6" s="42"/>
      <c r="E6" s="42"/>
    </row>
  </sheetData>
  <sheetProtection/>
  <mergeCells count="1">
    <mergeCell ref="A2:E2"/>
  </mergeCells>
  <printOptions horizontalCentered="1"/>
  <pageMargins left="0.75" right="0.75" top="1" bottom="1" header="0.51" footer="0.51"/>
  <pageSetup fitToHeight="1" fitToWidth="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A1:O6"/>
  <sheetViews>
    <sheetView zoomScaleSheetLayoutView="100" zoomScalePageLayoutView="0" workbookViewId="0" topLeftCell="A1">
      <selection activeCell="I23" sqref="I23"/>
    </sheetView>
  </sheetViews>
  <sheetFormatPr defaultColWidth="10.00390625" defaultRowHeight="12.75"/>
  <cols>
    <col min="1" max="1" width="17.8515625" style="1" customWidth="1"/>
    <col min="2" max="5" width="17.00390625" style="1" customWidth="1"/>
    <col min="6" max="16384" width="10.00390625" style="1" customWidth="1"/>
  </cols>
  <sheetData>
    <row r="1" spans="1:5" ht="18" customHeight="1">
      <c r="A1" s="480" t="s">
        <v>1113</v>
      </c>
      <c r="B1" s="32"/>
      <c r="C1" s="32"/>
      <c r="D1" s="40"/>
      <c r="E1" s="40"/>
    </row>
    <row r="2" spans="1:5" ht="27.75" customHeight="1">
      <c r="A2" s="532" t="s">
        <v>381</v>
      </c>
      <c r="B2" s="532"/>
      <c r="C2" s="532"/>
      <c r="D2" s="532"/>
      <c r="E2" s="532"/>
    </row>
    <row r="3" spans="1:5" ht="18.75" customHeight="1">
      <c r="A3" s="34"/>
      <c r="B3" s="34"/>
      <c r="C3" s="34"/>
      <c r="D3" s="34"/>
      <c r="E3" s="41" t="s">
        <v>323</v>
      </c>
    </row>
    <row r="4" spans="1:5" ht="44.25" customHeight="1">
      <c r="A4" s="27" t="s">
        <v>269</v>
      </c>
      <c r="B4" s="27" t="s">
        <v>332</v>
      </c>
      <c r="C4" s="27" t="s">
        <v>333</v>
      </c>
      <c r="D4" s="27" t="s">
        <v>334</v>
      </c>
      <c r="E4" s="27" t="s">
        <v>335</v>
      </c>
    </row>
    <row r="5" spans="1:15" ht="30" customHeight="1">
      <c r="A5" s="29" t="s">
        <v>378</v>
      </c>
      <c r="B5" s="226">
        <v>22.1</v>
      </c>
      <c r="C5" s="226">
        <v>9.27</v>
      </c>
      <c r="D5" s="226">
        <v>31.37</v>
      </c>
      <c r="E5" s="227">
        <v>31.37</v>
      </c>
      <c r="G5" s="39"/>
      <c r="H5" s="39"/>
      <c r="I5" s="39"/>
      <c r="J5" s="39"/>
      <c r="L5" s="39"/>
      <c r="M5" s="39"/>
      <c r="N5" s="39"/>
      <c r="O5" s="39"/>
    </row>
    <row r="6" spans="1:5" ht="14.25">
      <c r="A6" s="42"/>
      <c r="B6" s="42"/>
      <c r="C6" s="42"/>
      <c r="D6" s="42"/>
      <c r="E6" s="42"/>
    </row>
  </sheetData>
  <sheetProtection/>
  <mergeCells count="1">
    <mergeCell ref="A2:E2"/>
  </mergeCells>
  <printOptions horizontalCentered="1"/>
  <pageMargins left="0.75" right="0.75" top="1" bottom="1" header="0.51" footer="0.51"/>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Y9"/>
  <sheetViews>
    <sheetView zoomScaleSheetLayoutView="100" zoomScalePageLayoutView="0" workbookViewId="0" topLeftCell="A1">
      <selection activeCell="J22" sqref="J22"/>
    </sheetView>
  </sheetViews>
  <sheetFormatPr defaultColWidth="10.00390625" defaultRowHeight="12.75"/>
  <cols>
    <col min="1" max="1" width="12.140625" style="1" customWidth="1"/>
    <col min="2" max="3" width="11.8515625" style="1" customWidth="1"/>
    <col min="4" max="4" width="21.57421875" style="1" customWidth="1"/>
    <col min="5" max="5" width="22.00390625" style="1" customWidth="1"/>
    <col min="6" max="6" width="11.8515625" style="1" customWidth="1"/>
    <col min="7" max="7" width="21.57421875" style="1" customWidth="1"/>
    <col min="8" max="8" width="21.00390625" style="1" customWidth="1"/>
    <col min="9" max="9" width="10.00390625" style="1" customWidth="1"/>
    <col min="10" max="10" width="10.28125" style="1" customWidth="1"/>
    <col min="11" max="11" width="10.00390625" style="1" customWidth="1"/>
    <col min="12" max="12" width="11.28125" style="1" customWidth="1"/>
    <col min="13" max="16384" width="10.00390625" style="1" customWidth="1"/>
  </cols>
  <sheetData>
    <row r="1" spans="1:8" ht="18" customHeight="1">
      <c r="A1" s="480" t="s">
        <v>1114</v>
      </c>
      <c r="B1" s="33"/>
      <c r="C1" s="33"/>
      <c r="D1" s="33"/>
      <c r="E1" s="33"/>
      <c r="F1" s="33"/>
      <c r="G1" s="33"/>
      <c r="H1" s="33"/>
    </row>
    <row r="2" spans="1:8" ht="27.75" customHeight="1">
      <c r="A2" s="532" t="s">
        <v>382</v>
      </c>
      <c r="B2" s="532"/>
      <c r="C2" s="532"/>
      <c r="D2" s="532"/>
      <c r="E2" s="532"/>
      <c r="F2" s="532"/>
      <c r="G2" s="532"/>
      <c r="H2" s="532"/>
    </row>
    <row r="3" spans="1:8" ht="24" customHeight="1">
      <c r="A3" s="34"/>
      <c r="B3" s="35"/>
      <c r="C3" s="35"/>
      <c r="D3" s="36"/>
      <c r="E3" s="36"/>
      <c r="F3" s="36"/>
      <c r="G3" s="36"/>
      <c r="H3" s="35" t="s">
        <v>323</v>
      </c>
    </row>
    <row r="4" spans="1:8" ht="27" customHeight="1">
      <c r="A4" s="538" t="s">
        <v>269</v>
      </c>
      <c r="B4" s="537" t="s">
        <v>336</v>
      </c>
      <c r="C4" s="534" t="s">
        <v>337</v>
      </c>
      <c r="D4" s="535"/>
      <c r="E4" s="536"/>
      <c r="F4" s="537" t="s">
        <v>338</v>
      </c>
      <c r="G4" s="537"/>
      <c r="H4" s="537"/>
    </row>
    <row r="5" spans="1:8" ht="27">
      <c r="A5" s="538"/>
      <c r="B5" s="537"/>
      <c r="C5" s="37" t="s">
        <v>339</v>
      </c>
      <c r="D5" s="37" t="s">
        <v>340</v>
      </c>
      <c r="E5" s="37" t="s">
        <v>341</v>
      </c>
      <c r="F5" s="37" t="s">
        <v>339</v>
      </c>
      <c r="G5" s="37" t="s">
        <v>342</v>
      </c>
      <c r="H5" s="37" t="s">
        <v>343</v>
      </c>
    </row>
    <row r="6" spans="1:25" ht="30" customHeight="1">
      <c r="A6" s="29" t="s">
        <v>378</v>
      </c>
      <c r="B6" s="213">
        <f>C6+F6</f>
        <v>16.509999999999998</v>
      </c>
      <c r="C6" s="213">
        <v>5.24</v>
      </c>
      <c r="D6" s="213">
        <v>0</v>
      </c>
      <c r="E6" s="213">
        <v>5.24</v>
      </c>
      <c r="F6" s="213">
        <v>11.27</v>
      </c>
      <c r="G6" s="213">
        <v>9.27</v>
      </c>
      <c r="H6" s="213">
        <v>2</v>
      </c>
      <c r="K6" s="39"/>
      <c r="L6" s="39"/>
      <c r="M6" s="39"/>
      <c r="N6" s="39"/>
      <c r="O6" s="39"/>
      <c r="P6" s="39"/>
      <c r="Q6" s="39"/>
      <c r="S6" s="39">
        <v>0</v>
      </c>
      <c r="T6" s="39">
        <v>0</v>
      </c>
      <c r="U6" s="39">
        <v>0</v>
      </c>
      <c r="V6" s="39">
        <v>0</v>
      </c>
      <c r="W6" s="39">
        <v>0</v>
      </c>
      <c r="X6" s="39">
        <v>0</v>
      </c>
      <c r="Y6" s="39">
        <v>0</v>
      </c>
    </row>
    <row r="7" spans="2:8" ht="14.25">
      <c r="B7" s="38"/>
      <c r="C7" s="38"/>
      <c r="D7" s="38"/>
      <c r="E7" s="38"/>
      <c r="F7" s="38"/>
      <c r="G7" s="38"/>
      <c r="H7" s="38"/>
    </row>
    <row r="8" spans="2:8" ht="14.25">
      <c r="B8" s="38"/>
      <c r="C8" s="38"/>
      <c r="D8" s="38"/>
      <c r="E8" s="38"/>
      <c r="F8" s="38"/>
      <c r="G8" s="38"/>
      <c r="H8" s="38"/>
    </row>
    <row r="9" spans="2:8" ht="14.25">
      <c r="B9" s="38"/>
      <c r="C9" s="38"/>
      <c r="D9" s="38"/>
      <c r="E9" s="38"/>
      <c r="F9" s="38"/>
      <c r="G9" s="38"/>
      <c r="H9" s="38"/>
    </row>
  </sheetData>
  <sheetProtection/>
  <mergeCells count="5">
    <mergeCell ref="A2:H2"/>
    <mergeCell ref="C4:E4"/>
    <mergeCell ref="F4:H4"/>
    <mergeCell ref="A4:A5"/>
    <mergeCell ref="B4:B5"/>
  </mergeCells>
  <printOptions horizontalCentered="1"/>
  <pageMargins left="0.75" right="0.75" top="1" bottom="1" header="0.51" footer="0.51"/>
  <pageSetup fitToHeight="1" fitToWidth="1" horizontalDpi="600" verticalDpi="600" orientation="portrait" paperSize="9" scale="65" r:id="rId1"/>
</worksheet>
</file>

<file path=xl/worksheets/sheet35.xml><?xml version="1.0" encoding="utf-8"?>
<worksheet xmlns="http://schemas.openxmlformats.org/spreadsheetml/2006/main" xmlns:r="http://schemas.openxmlformats.org/officeDocument/2006/relationships">
  <sheetPr>
    <pageSetUpPr fitToPage="1"/>
  </sheetPr>
  <dimension ref="A1:J7"/>
  <sheetViews>
    <sheetView zoomScaleSheetLayoutView="100" zoomScalePageLayoutView="0" workbookViewId="0" topLeftCell="A1">
      <selection activeCell="K24" sqref="K24"/>
    </sheetView>
  </sheetViews>
  <sheetFormatPr defaultColWidth="10.00390625" defaultRowHeight="12.75"/>
  <cols>
    <col min="1" max="1" width="11.8515625" style="1" customWidth="1"/>
    <col min="2" max="2" width="17.7109375" style="1" customWidth="1"/>
    <col min="3" max="3" width="24.7109375" style="1" customWidth="1"/>
    <col min="4" max="4" width="26.7109375" style="1" customWidth="1"/>
    <col min="5" max="16384" width="10.00390625" style="1" customWidth="1"/>
  </cols>
  <sheetData>
    <row r="1" spans="1:4" ht="18" customHeight="1">
      <c r="A1" s="479" t="s">
        <v>1115</v>
      </c>
      <c r="B1" s="25"/>
      <c r="C1" s="25"/>
      <c r="D1" s="25"/>
    </row>
    <row r="2" spans="1:4" ht="27.75" customHeight="1">
      <c r="A2" s="539" t="s">
        <v>383</v>
      </c>
      <c r="B2" s="539"/>
      <c r="C2" s="539"/>
      <c r="D2" s="539"/>
    </row>
    <row r="3" spans="1:4" ht="21" customHeight="1">
      <c r="A3" s="26"/>
      <c r="B3" s="26"/>
      <c r="C3" s="26"/>
      <c r="D3" s="26" t="s">
        <v>323</v>
      </c>
    </row>
    <row r="4" spans="1:4" ht="51" customHeight="1">
      <c r="A4" s="212" t="s">
        <v>269</v>
      </c>
      <c r="B4" s="27" t="s">
        <v>336</v>
      </c>
      <c r="C4" s="28" t="s">
        <v>344</v>
      </c>
      <c r="D4" s="28" t="s">
        <v>345</v>
      </c>
    </row>
    <row r="5" spans="1:10" ht="30" customHeight="1">
      <c r="A5" s="214" t="s">
        <v>378</v>
      </c>
      <c r="B5" s="215">
        <f>C5+D5</f>
        <v>9.4</v>
      </c>
      <c r="C5" s="215">
        <v>7.24</v>
      </c>
      <c r="D5" s="215">
        <v>2.16</v>
      </c>
      <c r="H5" s="31"/>
      <c r="I5" s="31"/>
      <c r="J5" s="31"/>
    </row>
    <row r="6" spans="1:4" ht="14.25">
      <c r="A6" s="30"/>
      <c r="B6" s="30"/>
      <c r="C6" s="30"/>
      <c r="D6" s="30"/>
    </row>
    <row r="7" spans="1:4" ht="14.25">
      <c r="A7" s="30"/>
      <c r="B7" s="30"/>
      <c r="C7" s="30"/>
      <c r="D7" s="30"/>
    </row>
  </sheetData>
  <sheetProtection/>
  <mergeCells count="1">
    <mergeCell ref="A2:D2"/>
  </mergeCells>
  <printOptions horizontalCentered="1"/>
  <pageMargins left="0.75" right="0.75" top="1" bottom="1" header="0.51" footer="0.51"/>
  <pageSetup fitToHeight="1" fitToWidth="1"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A1:B42"/>
  <sheetViews>
    <sheetView zoomScaleSheetLayoutView="100" zoomScalePageLayoutView="0" workbookViewId="0" topLeftCell="A1">
      <selection activeCell="A2" sqref="A2:B2"/>
    </sheetView>
  </sheetViews>
  <sheetFormatPr defaultColWidth="9.7109375" defaultRowHeight="12.75"/>
  <cols>
    <col min="1" max="1" width="67.28125" style="2" customWidth="1"/>
    <col min="2" max="2" width="18.57421875" style="225" customWidth="1"/>
    <col min="3" max="4" width="12.00390625" style="2" customWidth="1"/>
    <col min="5" max="5" width="9.7109375" style="2" bestFit="1" customWidth="1"/>
    <col min="6" max="6" width="12.00390625" style="2" customWidth="1"/>
    <col min="7" max="252" width="9.7109375" style="2" bestFit="1" customWidth="1"/>
    <col min="253" max="253" width="50.421875" style="2" customWidth="1"/>
    <col min="254" max="254" width="43.00390625" style="2" customWidth="1"/>
    <col min="255" max="255" width="9.7109375" style="2" bestFit="1" customWidth="1"/>
    <col min="256" max="16384" width="9.7109375" style="2" customWidth="1"/>
  </cols>
  <sheetData>
    <row r="1" spans="1:2" s="19" customFormat="1" ht="18" customHeight="1">
      <c r="A1" s="481" t="s">
        <v>1116</v>
      </c>
      <c r="B1" s="216"/>
    </row>
    <row r="2" spans="1:2" s="20" customFormat="1" ht="27">
      <c r="A2" s="540" t="s">
        <v>1155</v>
      </c>
      <c r="B2" s="540"/>
    </row>
    <row r="3" spans="1:2" s="21" customFormat="1" ht="13.5">
      <c r="A3" s="22"/>
      <c r="B3" s="217" t="s">
        <v>323</v>
      </c>
    </row>
    <row r="4" spans="1:2" s="21" customFormat="1" ht="30.75" customHeight="1">
      <c r="A4" s="23" t="s">
        <v>234</v>
      </c>
      <c r="B4" s="218" t="s">
        <v>346</v>
      </c>
    </row>
    <row r="5" spans="1:2" s="21" customFormat="1" ht="36" customHeight="1">
      <c r="A5" s="7" t="s">
        <v>1087</v>
      </c>
      <c r="B5" s="219">
        <v>74.88</v>
      </c>
    </row>
    <row r="6" spans="1:2" s="21" customFormat="1" ht="36" customHeight="1">
      <c r="A6" s="9" t="s">
        <v>347</v>
      </c>
      <c r="B6" s="220">
        <f>B7+B8</f>
        <v>16.99</v>
      </c>
    </row>
    <row r="7" spans="1:2" s="21" customFormat="1" ht="36" customHeight="1">
      <c r="A7" s="11" t="s">
        <v>348</v>
      </c>
      <c r="B7" s="221">
        <v>13.6</v>
      </c>
    </row>
    <row r="8" spans="1:2" s="21" customFormat="1" ht="36" customHeight="1">
      <c r="A8" s="11" t="s">
        <v>349</v>
      </c>
      <c r="B8" s="221">
        <v>3.39</v>
      </c>
    </row>
    <row r="9" spans="1:2" s="21" customFormat="1" ht="36" customHeight="1">
      <c r="A9" s="9" t="s">
        <v>350</v>
      </c>
      <c r="B9" s="222">
        <f>B10+B11+B12</f>
        <v>17.25</v>
      </c>
    </row>
    <row r="10" spans="1:2" s="21" customFormat="1" ht="36" customHeight="1">
      <c r="A10" s="11" t="s">
        <v>351</v>
      </c>
      <c r="B10" s="221">
        <v>0.1</v>
      </c>
    </row>
    <row r="11" spans="1:2" s="21" customFormat="1" ht="36" customHeight="1">
      <c r="A11" s="11" t="s">
        <v>352</v>
      </c>
      <c r="B11" s="221">
        <v>13.5</v>
      </c>
    </row>
    <row r="12" spans="1:2" s="21" customFormat="1" ht="36" customHeight="1">
      <c r="A12" s="11" t="s">
        <v>353</v>
      </c>
      <c r="B12" s="221">
        <f>B13+B14</f>
        <v>3.6500000000000004</v>
      </c>
    </row>
    <row r="13" spans="1:2" s="21" customFormat="1" ht="36" customHeight="1">
      <c r="A13" s="11" t="s">
        <v>354</v>
      </c>
      <c r="B13" s="221">
        <v>3.39</v>
      </c>
    </row>
    <row r="14" spans="1:2" s="21" customFormat="1" ht="36" customHeight="1">
      <c r="A14" s="11" t="s">
        <v>355</v>
      </c>
      <c r="B14" s="221">
        <v>0.26</v>
      </c>
    </row>
    <row r="15" spans="1:2" s="21" customFormat="1" ht="36" customHeight="1">
      <c r="A15" s="13" t="s">
        <v>1088</v>
      </c>
      <c r="B15" s="220">
        <f>B5+B6-B12</f>
        <v>88.21999999999998</v>
      </c>
    </row>
    <row r="16" spans="1:2" s="21" customFormat="1" ht="36" customHeight="1">
      <c r="A16" s="13" t="s">
        <v>1089</v>
      </c>
      <c r="B16" s="220">
        <v>2.6</v>
      </c>
    </row>
    <row r="17" spans="1:2" s="21" customFormat="1" ht="36" customHeight="1">
      <c r="A17" s="24" t="s">
        <v>356</v>
      </c>
      <c r="B17" s="223">
        <v>2.58</v>
      </c>
    </row>
    <row r="18" spans="1:2" s="21" customFormat="1" ht="18.75" customHeight="1">
      <c r="A18" s="541" t="s">
        <v>1090</v>
      </c>
      <c r="B18" s="541"/>
    </row>
    <row r="19" s="21" customFormat="1" ht="13.5">
      <c r="B19" s="224"/>
    </row>
    <row r="20" s="21" customFormat="1" ht="13.5">
      <c r="B20" s="224"/>
    </row>
    <row r="21" s="21" customFormat="1" ht="13.5">
      <c r="B21" s="224"/>
    </row>
    <row r="22" s="21" customFormat="1" ht="13.5">
      <c r="B22" s="224"/>
    </row>
    <row r="23" s="21" customFormat="1" ht="13.5">
      <c r="B23" s="224"/>
    </row>
    <row r="24" s="21" customFormat="1" ht="13.5">
      <c r="B24" s="224"/>
    </row>
    <row r="25" s="21" customFormat="1" ht="13.5">
      <c r="B25" s="224"/>
    </row>
    <row r="26" s="21" customFormat="1" ht="13.5">
      <c r="B26" s="224"/>
    </row>
    <row r="27" s="21" customFormat="1" ht="13.5">
      <c r="B27" s="224"/>
    </row>
    <row r="28" s="21" customFormat="1" ht="13.5">
      <c r="B28" s="224"/>
    </row>
    <row r="29" s="21" customFormat="1" ht="13.5">
      <c r="B29" s="224"/>
    </row>
    <row r="30" s="21" customFormat="1" ht="13.5">
      <c r="B30" s="224"/>
    </row>
    <row r="31" s="21" customFormat="1" ht="13.5">
      <c r="B31" s="224"/>
    </row>
    <row r="32" s="21" customFormat="1" ht="13.5">
      <c r="B32" s="224"/>
    </row>
    <row r="33" s="21" customFormat="1" ht="13.5">
      <c r="B33" s="224"/>
    </row>
    <row r="34" s="21" customFormat="1" ht="13.5">
      <c r="B34" s="224"/>
    </row>
    <row r="35" s="21" customFormat="1" ht="13.5">
      <c r="B35" s="224"/>
    </row>
    <row r="36" s="21" customFormat="1" ht="13.5">
      <c r="B36" s="224"/>
    </row>
    <row r="37" s="21" customFormat="1" ht="13.5">
      <c r="B37" s="224"/>
    </row>
    <row r="38" s="21" customFormat="1" ht="13.5">
      <c r="B38" s="224"/>
    </row>
    <row r="39" s="21" customFormat="1" ht="13.5">
      <c r="B39" s="224"/>
    </row>
    <row r="40" s="21" customFormat="1" ht="13.5">
      <c r="B40" s="224"/>
    </row>
    <row r="41" s="21" customFormat="1" ht="13.5">
      <c r="B41" s="224"/>
    </row>
    <row r="42" s="21" customFormat="1" ht="13.5">
      <c r="B42" s="224"/>
    </row>
  </sheetData>
  <sheetProtection/>
  <mergeCells count="2">
    <mergeCell ref="A2:B2"/>
    <mergeCell ref="A18:B18"/>
  </mergeCells>
  <printOptions horizontalCentered="1"/>
  <pageMargins left="0.75" right="0.75" top="1" bottom="1" header="0.51" footer="0.51"/>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A1:B77"/>
  <sheetViews>
    <sheetView zoomScaleSheetLayoutView="100" zoomScalePageLayoutView="0" workbookViewId="0" topLeftCell="A1">
      <selection activeCell="G16" sqref="G16"/>
    </sheetView>
  </sheetViews>
  <sheetFormatPr defaultColWidth="10.00390625" defaultRowHeight="12.75"/>
  <cols>
    <col min="1" max="1" width="68.28125" style="1" customWidth="1"/>
    <col min="2" max="2" width="17.28125" style="1" customWidth="1"/>
    <col min="3" max="235" width="10.00390625" style="1" customWidth="1"/>
    <col min="236" max="236" width="50.421875" style="1" customWidth="1"/>
    <col min="237" max="237" width="43.00390625" style="1" customWidth="1"/>
    <col min="238" max="250" width="10.00390625" style="1" customWidth="1"/>
    <col min="251" max="16384" width="10.00390625" style="2" customWidth="1"/>
  </cols>
  <sheetData>
    <row r="1" spans="1:2" s="1" customFormat="1" ht="18" customHeight="1">
      <c r="A1" s="482" t="s">
        <v>1117</v>
      </c>
      <c r="B1" s="3"/>
    </row>
    <row r="2" spans="1:2" s="1" customFormat="1" ht="24" customHeight="1">
      <c r="A2" s="540" t="s">
        <v>384</v>
      </c>
      <c r="B2" s="540"/>
    </row>
    <row r="3" spans="1:2" s="1" customFormat="1" ht="18" customHeight="1">
      <c r="A3" s="4"/>
      <c r="B3" s="5" t="s">
        <v>233</v>
      </c>
    </row>
    <row r="4" spans="1:2" s="1" customFormat="1" ht="24.75" customHeight="1">
      <c r="A4" s="6" t="s">
        <v>234</v>
      </c>
      <c r="B4" s="6" t="s">
        <v>346</v>
      </c>
    </row>
    <row r="5" spans="1:2" s="1" customFormat="1" ht="18.75" customHeight="1">
      <c r="A5" s="7" t="s">
        <v>1082</v>
      </c>
      <c r="B5" s="8">
        <v>748822</v>
      </c>
    </row>
    <row r="6" spans="1:2" s="1" customFormat="1" ht="18.75" customHeight="1">
      <c r="A6" s="9" t="s">
        <v>347</v>
      </c>
      <c r="B6" s="10">
        <f>B7+B8</f>
        <v>169850</v>
      </c>
    </row>
    <row r="7" spans="1:2" s="1" customFormat="1" ht="18.75" customHeight="1">
      <c r="A7" s="11" t="s">
        <v>357</v>
      </c>
      <c r="B7" s="12">
        <v>136000</v>
      </c>
    </row>
    <row r="8" spans="1:2" s="1" customFormat="1" ht="18.75" customHeight="1">
      <c r="A8" s="11" t="s">
        <v>358</v>
      </c>
      <c r="B8" s="12">
        <v>33850</v>
      </c>
    </row>
    <row r="9" spans="1:2" s="1" customFormat="1" ht="18.75" customHeight="1">
      <c r="A9" s="9" t="s">
        <v>350</v>
      </c>
      <c r="B9" s="10"/>
    </row>
    <row r="10" spans="1:2" s="1" customFormat="1" ht="18.75" customHeight="1">
      <c r="A10" s="11" t="s">
        <v>359</v>
      </c>
      <c r="B10" s="12">
        <v>1000</v>
      </c>
    </row>
    <row r="11" spans="1:2" s="1" customFormat="1" ht="18.75" customHeight="1">
      <c r="A11" s="11" t="s">
        <v>360</v>
      </c>
      <c r="B11" s="12"/>
    </row>
    <row r="12" spans="1:2" s="1" customFormat="1" ht="18.75" customHeight="1">
      <c r="A12" s="11" t="s">
        <v>361</v>
      </c>
      <c r="B12" s="12"/>
    </row>
    <row r="13" spans="1:2" s="1" customFormat="1" ht="18.75" customHeight="1">
      <c r="A13" s="11" t="s">
        <v>362</v>
      </c>
      <c r="B13" s="12">
        <v>1000</v>
      </c>
    </row>
    <row r="14" spans="1:2" s="1" customFormat="1" ht="18.75" customHeight="1">
      <c r="A14" s="11" t="s">
        <v>363</v>
      </c>
      <c r="B14" s="12"/>
    </row>
    <row r="15" spans="1:2" s="1" customFormat="1" ht="18.75" customHeight="1">
      <c r="A15" s="11" t="s">
        <v>364</v>
      </c>
      <c r="B15" s="12"/>
    </row>
    <row r="16" spans="1:2" s="1" customFormat="1" ht="18.75" customHeight="1">
      <c r="A16" s="11" t="s">
        <v>365</v>
      </c>
      <c r="B16" s="12"/>
    </row>
    <row r="17" spans="1:2" s="1" customFormat="1" ht="18.75" customHeight="1">
      <c r="A17" s="11" t="s">
        <v>366</v>
      </c>
      <c r="B17" s="12"/>
    </row>
    <row r="18" spans="1:2" s="1" customFormat="1" ht="18.75" customHeight="1">
      <c r="A18" s="11" t="s">
        <v>367</v>
      </c>
      <c r="B18" s="12"/>
    </row>
    <row r="19" spans="1:2" s="1" customFormat="1" ht="18.75" customHeight="1">
      <c r="A19" s="11" t="s">
        <v>368</v>
      </c>
      <c r="B19" s="12"/>
    </row>
    <row r="20" spans="1:2" s="1" customFormat="1" ht="18.75" customHeight="1">
      <c r="A20" s="11" t="s">
        <v>369</v>
      </c>
      <c r="B20" s="12"/>
    </row>
    <row r="21" spans="1:2" s="1" customFormat="1" ht="18.75" customHeight="1">
      <c r="A21" s="11" t="s">
        <v>370</v>
      </c>
      <c r="B21" s="12">
        <v>135000</v>
      </c>
    </row>
    <row r="22" spans="1:2" s="1" customFormat="1" ht="18.75" customHeight="1">
      <c r="A22" s="11" t="s">
        <v>371</v>
      </c>
      <c r="B22" s="12"/>
    </row>
    <row r="23" spans="1:2" s="1" customFormat="1" ht="18.75" customHeight="1">
      <c r="A23" s="11" t="s">
        <v>362</v>
      </c>
      <c r="B23" s="12"/>
    </row>
    <row r="24" spans="1:2" s="1" customFormat="1" ht="18.75" customHeight="1">
      <c r="A24" s="11" t="s">
        <v>363</v>
      </c>
      <c r="B24" s="12"/>
    </row>
    <row r="25" spans="1:2" s="1" customFormat="1" ht="18.75" customHeight="1">
      <c r="A25" s="11" t="s">
        <v>364</v>
      </c>
      <c r="B25" s="12"/>
    </row>
    <row r="26" spans="1:2" s="1" customFormat="1" ht="18.75" customHeight="1">
      <c r="A26" s="11" t="s">
        <v>365</v>
      </c>
      <c r="B26" s="12"/>
    </row>
    <row r="27" spans="1:2" s="1" customFormat="1" ht="18.75" customHeight="1">
      <c r="A27" s="11" t="s">
        <v>372</v>
      </c>
      <c r="B27" s="12">
        <v>0</v>
      </c>
    </row>
    <row r="28" spans="1:2" s="1" customFormat="1" ht="18.75" customHeight="1">
      <c r="A28" s="11" t="s">
        <v>373</v>
      </c>
      <c r="B28" s="12"/>
    </row>
    <row r="29" spans="1:2" s="1" customFormat="1" ht="18.75" customHeight="1">
      <c r="A29" s="11" t="s">
        <v>374</v>
      </c>
      <c r="B29" s="12"/>
    </row>
    <row r="30" spans="1:2" s="1" customFormat="1" ht="18.75" customHeight="1">
      <c r="A30" s="11" t="s">
        <v>1083</v>
      </c>
      <c r="B30" s="12">
        <f>B31+B32</f>
        <v>36497</v>
      </c>
    </row>
    <row r="31" spans="1:2" s="1" customFormat="1" ht="18.75" customHeight="1">
      <c r="A31" s="11" t="s">
        <v>375</v>
      </c>
      <c r="B31" s="12">
        <v>33850</v>
      </c>
    </row>
    <row r="32" spans="1:2" s="1" customFormat="1" ht="18.75" customHeight="1">
      <c r="A32" s="11" t="s">
        <v>376</v>
      </c>
      <c r="B32" s="12">
        <v>2647</v>
      </c>
    </row>
    <row r="33" spans="1:2" s="1" customFormat="1" ht="18.75" customHeight="1">
      <c r="A33" s="13" t="s">
        <v>1084</v>
      </c>
      <c r="B33" s="10">
        <f>B5+B6-B30</f>
        <v>882175</v>
      </c>
    </row>
    <row r="34" spans="1:2" s="1" customFormat="1" ht="27">
      <c r="A34" s="13" t="s">
        <v>1085</v>
      </c>
      <c r="B34" s="14">
        <v>25971</v>
      </c>
    </row>
    <row r="35" spans="1:2" s="1" customFormat="1" ht="18.75" customHeight="1">
      <c r="A35" s="15" t="s">
        <v>377</v>
      </c>
      <c r="B35" s="16">
        <v>25801</v>
      </c>
    </row>
    <row r="36" spans="1:2" s="1" customFormat="1" ht="33" customHeight="1">
      <c r="A36" s="542" t="s">
        <v>1086</v>
      </c>
      <c r="B36" s="542"/>
    </row>
    <row r="37" spans="1:2" s="1" customFormat="1" ht="14.25">
      <c r="A37" s="17"/>
      <c r="B37" s="18"/>
    </row>
    <row r="38" spans="1:2" s="1" customFormat="1" ht="14.25">
      <c r="A38" s="17"/>
      <c r="B38" s="18"/>
    </row>
    <row r="39" spans="1:2" s="1" customFormat="1" ht="14.25">
      <c r="A39" s="17"/>
      <c r="B39" s="18"/>
    </row>
    <row r="40" spans="1:2" s="1" customFormat="1" ht="14.25">
      <c r="A40" s="17"/>
      <c r="B40" s="18"/>
    </row>
    <row r="41" spans="1:2" s="1" customFormat="1" ht="14.25">
      <c r="A41" s="17"/>
      <c r="B41" s="18"/>
    </row>
    <row r="42" spans="1:2" s="1" customFormat="1" ht="14.25">
      <c r="A42" s="17"/>
      <c r="B42" s="18"/>
    </row>
    <row r="43" spans="1:2" s="1" customFormat="1" ht="14.25">
      <c r="A43" s="17"/>
      <c r="B43" s="18"/>
    </row>
    <row r="44" spans="1:2" s="1" customFormat="1" ht="14.25">
      <c r="A44" s="17"/>
      <c r="B44" s="18"/>
    </row>
    <row r="45" s="1" customFormat="1" ht="14.25">
      <c r="B45" s="18"/>
    </row>
    <row r="46" s="1" customFormat="1" ht="14.25">
      <c r="B46" s="18"/>
    </row>
    <row r="47" s="1" customFormat="1" ht="14.25">
      <c r="B47" s="18"/>
    </row>
    <row r="48" s="1" customFormat="1" ht="14.25">
      <c r="B48" s="18"/>
    </row>
    <row r="49" s="1" customFormat="1" ht="14.25">
      <c r="B49" s="18"/>
    </row>
    <row r="50" s="1" customFormat="1" ht="14.25">
      <c r="B50" s="18"/>
    </row>
    <row r="51" s="1" customFormat="1" ht="14.25">
      <c r="B51" s="18"/>
    </row>
    <row r="52" s="1" customFormat="1" ht="14.25">
      <c r="B52" s="18"/>
    </row>
    <row r="53" s="1" customFormat="1" ht="14.25">
      <c r="B53" s="18"/>
    </row>
    <row r="54" s="1" customFormat="1" ht="14.25">
      <c r="B54" s="18"/>
    </row>
    <row r="55" s="1" customFormat="1" ht="14.25">
      <c r="B55" s="18"/>
    </row>
    <row r="56" s="1" customFormat="1" ht="14.25">
      <c r="B56" s="18"/>
    </row>
    <row r="57" s="1" customFormat="1" ht="14.25">
      <c r="B57" s="18"/>
    </row>
    <row r="58" s="1" customFormat="1" ht="14.25">
      <c r="B58" s="18"/>
    </row>
    <row r="59" s="1" customFormat="1" ht="14.25">
      <c r="B59" s="18"/>
    </row>
    <row r="60" s="1" customFormat="1" ht="14.25">
      <c r="B60" s="18"/>
    </row>
    <row r="61" s="1" customFormat="1" ht="14.25">
      <c r="B61" s="18"/>
    </row>
    <row r="62" s="1" customFormat="1" ht="14.25">
      <c r="B62" s="18"/>
    </row>
    <row r="63" s="1" customFormat="1" ht="14.25">
      <c r="B63" s="18"/>
    </row>
    <row r="64" s="1" customFormat="1" ht="14.25">
      <c r="B64" s="18"/>
    </row>
    <row r="65" s="1" customFormat="1" ht="14.25">
      <c r="B65" s="18"/>
    </row>
    <row r="66" s="1" customFormat="1" ht="14.25">
      <c r="B66" s="18"/>
    </row>
    <row r="67" s="1" customFormat="1" ht="14.25">
      <c r="B67" s="18"/>
    </row>
    <row r="68" s="1" customFormat="1" ht="14.25">
      <c r="B68" s="18"/>
    </row>
    <row r="69" s="1" customFormat="1" ht="14.25">
      <c r="B69" s="18"/>
    </row>
    <row r="70" s="1" customFormat="1" ht="14.25">
      <c r="B70" s="18"/>
    </row>
    <row r="71" s="1" customFormat="1" ht="14.25">
      <c r="B71" s="18"/>
    </row>
    <row r="72" s="1" customFormat="1" ht="14.25">
      <c r="B72" s="18"/>
    </row>
    <row r="73" s="1" customFormat="1" ht="14.25">
      <c r="B73" s="18"/>
    </row>
    <row r="74" s="1" customFormat="1" ht="14.25">
      <c r="B74" s="18"/>
    </row>
    <row r="75" s="1" customFormat="1" ht="14.25">
      <c r="B75" s="18"/>
    </row>
    <row r="76" s="1" customFormat="1" ht="14.25">
      <c r="B76" s="18"/>
    </row>
    <row r="77" s="1" customFormat="1" ht="14.25">
      <c r="B77" s="18"/>
    </row>
  </sheetData>
  <sheetProtection/>
  <mergeCells count="2">
    <mergeCell ref="A2:B2"/>
    <mergeCell ref="A36:B36"/>
  </mergeCells>
  <printOptions horizontalCentered="1"/>
  <pageMargins left="0.75" right="0.75" top="1" bottom="1" header="0.51" footer="0.51"/>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2:B65"/>
  <sheetViews>
    <sheetView zoomScaleSheetLayoutView="100" zoomScalePageLayoutView="0" workbookViewId="0" topLeftCell="A1">
      <selection activeCell="B27" sqref="B27"/>
    </sheetView>
  </sheetViews>
  <sheetFormatPr defaultColWidth="8.8515625" defaultRowHeight="12.75"/>
  <cols>
    <col min="1" max="1" width="19.8515625" style="201" customWidth="1"/>
    <col min="2" max="2" width="80.421875" style="201" customWidth="1"/>
  </cols>
  <sheetData>
    <row r="1" ht="27" customHeight="1"/>
    <row r="2" spans="1:2" ht="39" customHeight="1">
      <c r="A2" s="498" t="s">
        <v>206</v>
      </c>
      <c r="B2" s="498"/>
    </row>
    <row r="3" ht="24" customHeight="1"/>
    <row r="4" spans="1:2" ht="25.5" customHeight="1">
      <c r="A4" s="497" t="s">
        <v>207</v>
      </c>
      <c r="B4" s="497"/>
    </row>
    <row r="5" spans="1:2" ht="18" customHeight="1">
      <c r="A5" s="202"/>
      <c r="B5" s="202"/>
    </row>
    <row r="6" spans="1:2" ht="25.5" customHeight="1">
      <c r="A6" s="203" t="s">
        <v>208</v>
      </c>
      <c r="B6" s="204" t="s">
        <v>1125</v>
      </c>
    </row>
    <row r="7" spans="1:2" ht="25.5" customHeight="1">
      <c r="A7" s="203" t="s">
        <v>209</v>
      </c>
      <c r="B7" s="204" t="s">
        <v>1126</v>
      </c>
    </row>
    <row r="8" spans="1:2" ht="25.5" customHeight="1">
      <c r="A8" s="439" t="s">
        <v>1007</v>
      </c>
      <c r="B8" s="440" t="s">
        <v>1120</v>
      </c>
    </row>
    <row r="9" spans="1:2" ht="25.5" customHeight="1">
      <c r="A9" s="203" t="s">
        <v>210</v>
      </c>
      <c r="B9" s="204" t="s">
        <v>1121</v>
      </c>
    </row>
    <row r="10" spans="1:2" ht="25.5" customHeight="1">
      <c r="A10" s="203" t="s">
        <v>211</v>
      </c>
      <c r="B10" s="204" t="s">
        <v>1008</v>
      </c>
    </row>
    <row r="11" spans="1:2" ht="25.5" customHeight="1">
      <c r="A11" s="203" t="s">
        <v>212</v>
      </c>
      <c r="B11" s="204" t="s">
        <v>1009</v>
      </c>
    </row>
    <row r="12" spans="1:2" ht="25.5" customHeight="1">
      <c r="A12" s="203" t="s">
        <v>213</v>
      </c>
      <c r="B12" s="204" t="s">
        <v>1122</v>
      </c>
    </row>
    <row r="13" spans="1:2" ht="25.5" customHeight="1">
      <c r="A13" s="203" t="s">
        <v>214</v>
      </c>
      <c r="B13" s="204" t="s">
        <v>1077</v>
      </c>
    </row>
    <row r="14" spans="1:2" ht="25.5" customHeight="1">
      <c r="A14" s="203" t="s">
        <v>1075</v>
      </c>
      <c r="B14" s="204" t="s">
        <v>1072</v>
      </c>
    </row>
    <row r="15" spans="1:2" ht="25.5" customHeight="1">
      <c r="A15" s="203" t="s">
        <v>1076</v>
      </c>
      <c r="B15" s="204" t="s">
        <v>1073</v>
      </c>
    </row>
    <row r="16" spans="1:2" ht="19.5" customHeight="1">
      <c r="A16" s="203"/>
      <c r="B16" s="204"/>
    </row>
    <row r="17" spans="1:2" ht="25.5" customHeight="1">
      <c r="A17" s="497" t="s">
        <v>215</v>
      </c>
      <c r="B17" s="497"/>
    </row>
    <row r="18" spans="1:2" ht="18" customHeight="1">
      <c r="A18" s="202"/>
      <c r="B18" s="202"/>
    </row>
    <row r="19" spans="1:2" ht="25.5" customHeight="1">
      <c r="A19" s="439" t="s">
        <v>1010</v>
      </c>
      <c r="B19" s="204" t="s">
        <v>1127</v>
      </c>
    </row>
    <row r="20" spans="1:2" ht="25.5" customHeight="1">
      <c r="A20" s="203" t="s">
        <v>216</v>
      </c>
      <c r="B20" s="204" t="s">
        <v>1128</v>
      </c>
    </row>
    <row r="21" spans="1:2" ht="25.5" customHeight="1">
      <c r="A21" s="203" t="s">
        <v>217</v>
      </c>
      <c r="B21" s="440" t="s">
        <v>1129</v>
      </c>
    </row>
    <row r="22" spans="1:2" ht="25.5" customHeight="1">
      <c r="A22" s="464" t="s">
        <v>218</v>
      </c>
      <c r="B22" s="204" t="s">
        <v>1130</v>
      </c>
    </row>
    <row r="23" spans="1:2" ht="25.5" customHeight="1">
      <c r="A23" s="464" t="s">
        <v>1078</v>
      </c>
      <c r="B23" s="205" t="s">
        <v>1144</v>
      </c>
    </row>
    <row r="24" spans="1:2" ht="25.5" customHeight="1">
      <c r="A24" s="203"/>
      <c r="B24" s="204"/>
    </row>
    <row r="25" spans="1:2" ht="25.5" customHeight="1">
      <c r="A25" s="497" t="s">
        <v>219</v>
      </c>
      <c r="B25" s="497"/>
    </row>
    <row r="26" spans="1:2" ht="18" customHeight="1">
      <c r="A26" s="202"/>
      <c r="B26" s="202"/>
    </row>
    <row r="27" spans="1:2" ht="25.5" customHeight="1">
      <c r="A27" s="203" t="s">
        <v>220</v>
      </c>
      <c r="B27" s="204" t="s">
        <v>1131</v>
      </c>
    </row>
    <row r="28" spans="1:2" ht="25.5" customHeight="1">
      <c r="A28" s="439" t="s">
        <v>1011</v>
      </c>
      <c r="B28" s="204" t="s">
        <v>1132</v>
      </c>
    </row>
    <row r="29" spans="1:2" ht="25.5" customHeight="1">
      <c r="A29" s="203" t="s">
        <v>221</v>
      </c>
      <c r="B29" s="440" t="s">
        <v>1133</v>
      </c>
    </row>
    <row r="30" spans="1:2" ht="25.5" customHeight="1">
      <c r="A30" s="464" t="s">
        <v>222</v>
      </c>
      <c r="B30" s="463" t="s">
        <v>1134</v>
      </c>
    </row>
    <row r="31" spans="1:2" ht="25.5" customHeight="1">
      <c r="A31" s="464" t="s">
        <v>1079</v>
      </c>
      <c r="B31" s="463" t="s">
        <v>1074</v>
      </c>
    </row>
    <row r="32" spans="1:2" ht="25.5" customHeight="1">
      <c r="A32" s="203"/>
      <c r="B32" s="204"/>
    </row>
    <row r="33" spans="1:2" ht="25.5" customHeight="1">
      <c r="A33" s="497" t="s">
        <v>223</v>
      </c>
      <c r="B33" s="497"/>
    </row>
    <row r="34" spans="1:2" ht="18" customHeight="1">
      <c r="A34" s="202"/>
      <c r="B34" s="202"/>
    </row>
    <row r="35" spans="1:2" ht="25.5" customHeight="1">
      <c r="A35" s="203" t="s">
        <v>224</v>
      </c>
      <c r="B35" s="204" t="s">
        <v>1135</v>
      </c>
    </row>
    <row r="36" spans="1:2" ht="25.5" customHeight="1">
      <c r="A36" s="439" t="s">
        <v>1012</v>
      </c>
      <c r="B36" s="204" t="s">
        <v>1136</v>
      </c>
    </row>
    <row r="37" spans="1:2" ht="25.5" customHeight="1">
      <c r="A37" s="439" t="s">
        <v>1014</v>
      </c>
      <c r="B37" s="440" t="s">
        <v>1013</v>
      </c>
    </row>
    <row r="38" spans="1:2" ht="25.5" customHeight="1">
      <c r="A38" s="439" t="s">
        <v>1015</v>
      </c>
      <c r="B38" s="440" t="s">
        <v>1137</v>
      </c>
    </row>
    <row r="39" spans="1:2" ht="25.5" customHeight="1">
      <c r="A39" s="439" t="s">
        <v>1016</v>
      </c>
      <c r="B39" s="440" t="s">
        <v>1138</v>
      </c>
    </row>
    <row r="40" spans="1:2" ht="25.5" customHeight="1">
      <c r="A40" s="439" t="s">
        <v>1080</v>
      </c>
      <c r="B40" s="440" t="s">
        <v>1139</v>
      </c>
    </row>
    <row r="41" spans="1:2" ht="19.5" customHeight="1">
      <c r="A41" s="203"/>
      <c r="B41" s="204"/>
    </row>
    <row r="42" spans="1:2" ht="25.5" customHeight="1">
      <c r="A42" s="497" t="s">
        <v>225</v>
      </c>
      <c r="B42" s="497"/>
    </row>
    <row r="43" spans="1:2" ht="18" customHeight="1">
      <c r="A43" s="202"/>
      <c r="B43" s="202"/>
    </row>
    <row r="44" spans="1:2" ht="25.5" customHeight="1">
      <c r="A44" s="203" t="s">
        <v>226</v>
      </c>
      <c r="B44" s="204" t="s">
        <v>1017</v>
      </c>
    </row>
    <row r="45" spans="1:2" ht="25.5" customHeight="1">
      <c r="A45" s="203" t="s">
        <v>227</v>
      </c>
      <c r="B45" s="204" t="s">
        <v>1018</v>
      </c>
    </row>
    <row r="46" spans="1:2" ht="25.5" customHeight="1">
      <c r="A46" s="203" t="s">
        <v>228</v>
      </c>
      <c r="B46" s="204" t="s">
        <v>1019</v>
      </c>
    </row>
    <row r="47" spans="1:2" ht="25.5" customHeight="1">
      <c r="A47" s="203" t="s">
        <v>229</v>
      </c>
      <c r="B47" s="204" t="s">
        <v>1020</v>
      </c>
    </row>
    <row r="48" spans="1:2" ht="25.5" customHeight="1">
      <c r="A48" s="203" t="s">
        <v>230</v>
      </c>
      <c r="B48" s="204" t="s">
        <v>1021</v>
      </c>
    </row>
    <row r="49" spans="1:2" ht="25.5" customHeight="1">
      <c r="A49" s="203" t="s">
        <v>231</v>
      </c>
      <c r="B49" s="204" t="s">
        <v>1022</v>
      </c>
    </row>
    <row r="50" spans="1:2" ht="25.5" customHeight="1">
      <c r="A50" s="203" t="s">
        <v>1081</v>
      </c>
      <c r="B50" s="204" t="s">
        <v>1023</v>
      </c>
    </row>
    <row r="51" spans="1:2" ht="30" customHeight="1">
      <c r="A51" s="203"/>
      <c r="B51" s="204"/>
    </row>
    <row r="52" spans="1:2" ht="25.5" customHeight="1">
      <c r="A52" s="497"/>
      <c r="B52" s="497"/>
    </row>
    <row r="53" spans="1:2" ht="18" customHeight="1">
      <c r="A53" s="202"/>
      <c r="B53" s="202"/>
    </row>
    <row r="54" spans="1:2" ht="25.5" customHeight="1">
      <c r="A54" s="203"/>
      <c r="B54" s="204"/>
    </row>
    <row r="55" spans="1:2" ht="21" customHeight="1">
      <c r="A55" s="203"/>
      <c r="B55" s="204"/>
    </row>
    <row r="56" spans="1:2" ht="25.5" customHeight="1">
      <c r="A56" s="497"/>
      <c r="B56" s="497"/>
    </row>
    <row r="57" spans="1:2" ht="18" customHeight="1">
      <c r="A57" s="202"/>
      <c r="B57" s="202"/>
    </row>
    <row r="58" spans="1:2" ht="25.5" customHeight="1">
      <c r="A58" s="203"/>
      <c r="B58" s="206"/>
    </row>
    <row r="59" spans="1:2" ht="25.5" customHeight="1">
      <c r="A59" s="203"/>
      <c r="B59" s="206"/>
    </row>
    <row r="60" spans="1:2" ht="25.5" customHeight="1">
      <c r="A60" s="203"/>
      <c r="B60" s="206"/>
    </row>
    <row r="61" spans="1:2" ht="15" customHeight="1">
      <c r="A61" s="203"/>
      <c r="B61" s="206"/>
    </row>
    <row r="62" spans="1:2" ht="25.5" customHeight="1">
      <c r="A62" s="497"/>
      <c r="B62" s="497"/>
    </row>
    <row r="63" spans="1:2" ht="18" customHeight="1">
      <c r="A63" s="202"/>
      <c r="B63" s="202"/>
    </row>
    <row r="64" spans="1:2" s="466" customFormat="1" ht="39.75" customHeight="1">
      <c r="A64" s="464"/>
      <c r="B64" s="465"/>
    </row>
    <row r="65" spans="1:2" ht="25.5" customHeight="1">
      <c r="A65" s="203"/>
      <c r="B65" s="206"/>
    </row>
  </sheetData>
  <sheetProtection/>
  <mergeCells count="9">
    <mergeCell ref="A52:B52"/>
    <mergeCell ref="A56:B56"/>
    <mergeCell ref="A62:B62"/>
    <mergeCell ref="A2:B2"/>
    <mergeCell ref="A4:B4"/>
    <mergeCell ref="A17:B17"/>
    <mergeCell ref="A25:B25"/>
    <mergeCell ref="A33:B33"/>
    <mergeCell ref="A42:B42"/>
  </mergeCells>
  <printOptions horizontalCentered="1"/>
  <pageMargins left="0.59" right="0.59" top="1" bottom="0.79" header="0.51" footer="0.51"/>
  <pageSetup fitToHeight="1" fitToWidth="1"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E43"/>
  <sheetViews>
    <sheetView showZeros="0" zoomScalePageLayoutView="0" workbookViewId="0" topLeftCell="A1">
      <pane ySplit="4" topLeftCell="A20" activePane="bottomLeft" state="frozen"/>
      <selection pane="topLeft" activeCell="H18" sqref="H18"/>
      <selection pane="bottomLeft" activeCell="A2" sqref="A2:E2"/>
    </sheetView>
  </sheetViews>
  <sheetFormatPr defaultColWidth="10.28125" defaultRowHeight="21" customHeight="1"/>
  <cols>
    <col min="1" max="1" width="39.57421875" style="170" customWidth="1"/>
    <col min="2" max="2" width="17.140625" style="180" customWidth="1"/>
    <col min="3" max="3" width="18.57421875" style="180" customWidth="1"/>
    <col min="4" max="4" width="18.140625" style="180" customWidth="1"/>
    <col min="5" max="16384" width="10.28125" style="199" customWidth="1"/>
  </cols>
  <sheetData>
    <row r="1" spans="1:5" s="193" customFormat="1" ht="24" customHeight="1">
      <c r="A1" s="194" t="s">
        <v>232</v>
      </c>
      <c r="B1" s="195"/>
      <c r="C1" s="195"/>
      <c r="D1" s="195"/>
      <c r="E1" s="195"/>
    </row>
    <row r="2" spans="1:5" s="194" customFormat="1" ht="24.75" customHeight="1">
      <c r="A2" s="500" t="s">
        <v>1140</v>
      </c>
      <c r="B2" s="500"/>
      <c r="C2" s="500"/>
      <c r="D2" s="500"/>
      <c r="E2" s="500"/>
    </row>
    <row r="3" spans="1:5" s="195" customFormat="1" ht="21" customHeight="1">
      <c r="A3" s="501" t="s">
        <v>233</v>
      </c>
      <c r="B3" s="501"/>
      <c r="C3" s="501"/>
      <c r="D3" s="501"/>
      <c r="E3" s="501"/>
    </row>
    <row r="4" spans="1:5" s="196" customFormat="1" ht="19.5" customHeight="1">
      <c r="A4" s="151" t="s">
        <v>234</v>
      </c>
      <c r="B4" s="131" t="s">
        <v>235</v>
      </c>
      <c r="C4" s="131" t="s">
        <v>236</v>
      </c>
      <c r="D4" s="132" t="s">
        <v>237</v>
      </c>
      <c r="E4" s="132" t="s">
        <v>407</v>
      </c>
    </row>
    <row r="5" spans="1:5" s="185" customFormat="1" ht="19.5" customHeight="1">
      <c r="A5" s="232" t="s">
        <v>385</v>
      </c>
      <c r="B5" s="233">
        <f>SUM(B6:B19)</f>
        <v>196380</v>
      </c>
      <c r="C5" s="234">
        <f>SUM(C6:C19)</f>
        <v>200308</v>
      </c>
      <c r="D5" s="235">
        <f>C5/B5*100-100</f>
        <v>2.0002036867298187</v>
      </c>
      <c r="E5" s="236"/>
    </row>
    <row r="6" spans="1:5" s="186" customFormat="1" ht="19.5" customHeight="1">
      <c r="A6" s="237" t="s">
        <v>386</v>
      </c>
      <c r="B6" s="238">
        <v>65673</v>
      </c>
      <c r="C6" s="239">
        <v>66986</v>
      </c>
      <c r="D6" s="240">
        <f aca="true" t="shared" si="0" ref="D6:D37">C6/B6*100-100</f>
        <v>1.9992995599409085</v>
      </c>
      <c r="E6" s="241"/>
    </row>
    <row r="7" spans="1:5" s="186" customFormat="1" ht="19.5" customHeight="1">
      <c r="A7" s="237" t="s">
        <v>387</v>
      </c>
      <c r="B7" s="242">
        <v>13517</v>
      </c>
      <c r="C7" s="239">
        <v>13787</v>
      </c>
      <c r="D7" s="240">
        <f t="shared" si="0"/>
        <v>1.9974846489605653</v>
      </c>
      <c r="E7" s="241"/>
    </row>
    <row r="8" spans="1:5" s="186" customFormat="1" ht="19.5" customHeight="1">
      <c r="A8" s="237" t="s">
        <v>388</v>
      </c>
      <c r="B8" s="242">
        <v>5950</v>
      </c>
      <c r="C8" s="239">
        <v>6069</v>
      </c>
      <c r="D8" s="240">
        <f t="shared" si="0"/>
        <v>2</v>
      </c>
      <c r="E8" s="241"/>
    </row>
    <row r="9" spans="1:5" s="186" customFormat="1" ht="19.5" customHeight="1">
      <c r="A9" s="237" t="s">
        <v>389</v>
      </c>
      <c r="B9" s="242">
        <v>6110</v>
      </c>
      <c r="C9" s="239">
        <v>6232</v>
      </c>
      <c r="D9" s="240">
        <f t="shared" si="0"/>
        <v>1.9967266775777262</v>
      </c>
      <c r="E9" s="241"/>
    </row>
    <row r="10" spans="1:5" s="186" customFormat="1" ht="19.5" customHeight="1">
      <c r="A10" s="237" t="s">
        <v>390</v>
      </c>
      <c r="B10" s="242">
        <v>10263</v>
      </c>
      <c r="C10" s="239">
        <v>10468</v>
      </c>
      <c r="D10" s="240">
        <f t="shared" si="0"/>
        <v>1.9974666276917077</v>
      </c>
      <c r="E10" s="241"/>
    </row>
    <row r="11" spans="1:5" s="186" customFormat="1" ht="19.5" customHeight="1">
      <c r="A11" s="237" t="s">
        <v>391</v>
      </c>
      <c r="B11" s="242">
        <v>8303</v>
      </c>
      <c r="C11" s="239">
        <v>8469</v>
      </c>
      <c r="D11" s="240">
        <f t="shared" si="0"/>
        <v>1.999277369625446</v>
      </c>
      <c r="E11" s="241"/>
    </row>
    <row r="12" spans="1:5" s="186" customFormat="1" ht="19.5" customHeight="1">
      <c r="A12" s="237" t="s">
        <v>392</v>
      </c>
      <c r="B12" s="242">
        <v>2287</v>
      </c>
      <c r="C12" s="239">
        <v>2333</v>
      </c>
      <c r="D12" s="240">
        <f t="shared" si="0"/>
        <v>2.0113686051596034</v>
      </c>
      <c r="E12" s="241"/>
    </row>
    <row r="13" spans="1:5" s="186" customFormat="1" ht="19.5" customHeight="1">
      <c r="A13" s="237" t="s">
        <v>393</v>
      </c>
      <c r="B13" s="242">
        <v>20095</v>
      </c>
      <c r="C13" s="239">
        <v>20497</v>
      </c>
      <c r="D13" s="240">
        <f t="shared" si="0"/>
        <v>2.0004976362279194</v>
      </c>
      <c r="E13" s="241"/>
    </row>
    <row r="14" spans="1:5" s="186" customFormat="1" ht="19.5" customHeight="1">
      <c r="A14" s="237" t="s">
        <v>394</v>
      </c>
      <c r="B14" s="242">
        <v>26429</v>
      </c>
      <c r="C14" s="239">
        <v>26958</v>
      </c>
      <c r="D14" s="240">
        <f t="shared" si="0"/>
        <v>2.00158916341897</v>
      </c>
      <c r="E14" s="243"/>
    </row>
    <row r="15" spans="1:5" s="186" customFormat="1" ht="19.5" customHeight="1">
      <c r="A15" s="237" t="s">
        <v>395</v>
      </c>
      <c r="B15" s="242">
        <v>16190</v>
      </c>
      <c r="C15" s="239">
        <v>16514</v>
      </c>
      <c r="D15" s="240">
        <f t="shared" si="0"/>
        <v>2.0012353304508963</v>
      </c>
      <c r="E15" s="244"/>
    </row>
    <row r="16" spans="1:5" s="186" customFormat="1" ht="19.5" customHeight="1">
      <c r="A16" s="237" t="s">
        <v>396</v>
      </c>
      <c r="B16" s="238">
        <v>26</v>
      </c>
      <c r="C16" s="239">
        <v>27</v>
      </c>
      <c r="D16" s="240">
        <f t="shared" si="0"/>
        <v>3.846153846153854</v>
      </c>
      <c r="E16" s="244"/>
    </row>
    <row r="17" spans="1:5" s="186" customFormat="1" ht="19.5" customHeight="1">
      <c r="A17" s="237" t="s">
        <v>397</v>
      </c>
      <c r="B17" s="238">
        <v>18945</v>
      </c>
      <c r="C17" s="239">
        <v>19324</v>
      </c>
      <c r="D17" s="240">
        <f t="shared" si="0"/>
        <v>2.000527843758235</v>
      </c>
      <c r="E17" s="244"/>
    </row>
    <row r="18" spans="1:5" s="186" customFormat="1" ht="19.5" customHeight="1">
      <c r="A18" s="237" t="s">
        <v>398</v>
      </c>
      <c r="B18" s="238">
        <v>1697</v>
      </c>
      <c r="C18" s="239">
        <v>1731</v>
      </c>
      <c r="D18" s="240">
        <f t="shared" si="0"/>
        <v>2.003535651149079</v>
      </c>
      <c r="E18" s="244"/>
    </row>
    <row r="19" spans="1:5" s="186" customFormat="1" ht="19.5" customHeight="1">
      <c r="A19" s="237" t="s">
        <v>399</v>
      </c>
      <c r="B19" s="238">
        <v>895</v>
      </c>
      <c r="C19" s="239">
        <v>913</v>
      </c>
      <c r="D19" s="240">
        <f t="shared" si="0"/>
        <v>2.0111731843575456</v>
      </c>
      <c r="E19" s="244"/>
    </row>
    <row r="20" spans="1:5" s="186" customFormat="1" ht="19.5" customHeight="1">
      <c r="A20" s="245" t="s">
        <v>400</v>
      </c>
      <c r="B20" s="246">
        <f>SUM(B21:B25)</f>
        <v>30228</v>
      </c>
      <c r="C20" s="239">
        <f>C21+C22+C23+C24+C25</f>
        <v>30832</v>
      </c>
      <c r="D20" s="240">
        <f t="shared" si="0"/>
        <v>1.9981474129945838</v>
      </c>
      <c r="E20" s="244"/>
    </row>
    <row r="21" spans="1:5" s="185" customFormat="1" ht="19.5" customHeight="1">
      <c r="A21" s="237" t="s">
        <v>401</v>
      </c>
      <c r="B21" s="246">
        <v>8770</v>
      </c>
      <c r="C21" s="247">
        <v>8945</v>
      </c>
      <c r="D21" s="240">
        <f t="shared" si="0"/>
        <v>1.995438996579253</v>
      </c>
      <c r="E21" s="248"/>
    </row>
    <row r="22" spans="1:5" s="186" customFormat="1" ht="19.5" customHeight="1">
      <c r="A22" s="237" t="s">
        <v>402</v>
      </c>
      <c r="B22" s="246">
        <v>2620</v>
      </c>
      <c r="C22" s="247">
        <v>2672</v>
      </c>
      <c r="D22" s="240">
        <f t="shared" si="0"/>
        <v>1.984732824427482</v>
      </c>
      <c r="E22" s="249"/>
    </row>
    <row r="23" spans="1:5" s="186" customFormat="1" ht="19.5" customHeight="1">
      <c r="A23" s="237" t="s">
        <v>403</v>
      </c>
      <c r="B23" s="246">
        <v>14212</v>
      </c>
      <c r="C23" s="247">
        <v>14496</v>
      </c>
      <c r="D23" s="240">
        <f t="shared" si="0"/>
        <v>1.9983112862369694</v>
      </c>
      <c r="E23" s="249"/>
    </row>
    <row r="24" spans="1:5" s="186" customFormat="1" ht="19.5" customHeight="1">
      <c r="A24" s="237" t="s">
        <v>404</v>
      </c>
      <c r="B24" s="246">
        <v>4528</v>
      </c>
      <c r="C24" s="247">
        <v>4619</v>
      </c>
      <c r="D24" s="240">
        <f t="shared" si="0"/>
        <v>2.009717314487631</v>
      </c>
      <c r="E24" s="248"/>
    </row>
    <row r="25" spans="1:5" s="186" customFormat="1" ht="19.5" customHeight="1">
      <c r="A25" s="237" t="s">
        <v>405</v>
      </c>
      <c r="B25" s="246">
        <v>98</v>
      </c>
      <c r="C25" s="247">
        <v>100</v>
      </c>
      <c r="D25" s="240">
        <f t="shared" si="0"/>
        <v>2.040816326530617</v>
      </c>
      <c r="E25" s="244"/>
    </row>
    <row r="26" spans="1:5" s="186" customFormat="1" ht="19.5" customHeight="1">
      <c r="A26" s="250" t="s">
        <v>406</v>
      </c>
      <c r="B26" s="251">
        <f>B20+B5</f>
        <v>226608</v>
      </c>
      <c r="C26" s="252">
        <f>C5+C20</f>
        <v>231140</v>
      </c>
      <c r="D26" s="253">
        <f t="shared" si="0"/>
        <v>1.9999293934900777</v>
      </c>
      <c r="E26" s="254"/>
    </row>
    <row r="27" spans="1:5" s="197" customFormat="1" ht="19.5" customHeight="1">
      <c r="A27" s="424" t="s">
        <v>989</v>
      </c>
      <c r="B27" s="246">
        <f>SUM(B28:B34,-B35,-B36)</f>
        <v>94547</v>
      </c>
      <c r="C27" s="246">
        <f>SUM(C28:C34)</f>
        <v>193564</v>
      </c>
      <c r="D27" s="452">
        <f t="shared" si="0"/>
        <v>104.72780733391858</v>
      </c>
      <c r="E27" s="421"/>
    </row>
    <row r="28" spans="1:5" s="200" customFormat="1" ht="19.5" customHeight="1">
      <c r="A28" s="425" t="s">
        <v>990</v>
      </c>
      <c r="B28" s="246">
        <v>52340</v>
      </c>
      <c r="C28" s="246">
        <v>32451</v>
      </c>
      <c r="D28" s="452">
        <f t="shared" si="0"/>
        <v>-37.999617883072226</v>
      </c>
      <c r="E28" s="422"/>
    </row>
    <row r="29" spans="1:5" s="186" customFormat="1" ht="19.5" customHeight="1">
      <c r="A29" s="426" t="s">
        <v>991</v>
      </c>
      <c r="B29" s="246">
        <v>15617</v>
      </c>
      <c r="C29" s="246">
        <v>15617</v>
      </c>
      <c r="D29" s="452">
        <f t="shared" si="0"/>
        <v>0</v>
      </c>
      <c r="E29" s="422"/>
    </row>
    <row r="30" spans="1:5" s="186" customFormat="1" ht="19.5" customHeight="1">
      <c r="A30" s="426" t="s">
        <v>992</v>
      </c>
      <c r="B30" s="246">
        <v>100551</v>
      </c>
      <c r="C30" s="246">
        <v>96070</v>
      </c>
      <c r="D30" s="452">
        <f t="shared" si="0"/>
        <v>-4.456444988115479</v>
      </c>
      <c r="E30" s="422"/>
    </row>
    <row r="31" spans="1:5" s="186" customFormat="1" ht="19.5" customHeight="1">
      <c r="A31" s="426" t="s">
        <v>993</v>
      </c>
      <c r="B31" s="246">
        <v>7557</v>
      </c>
      <c r="C31" s="246">
        <v>5426</v>
      </c>
      <c r="D31" s="452">
        <f t="shared" si="0"/>
        <v>-28.19902077543999</v>
      </c>
      <c r="E31" s="422"/>
    </row>
    <row r="32" spans="1:5" s="186" customFormat="1" ht="19.5" customHeight="1">
      <c r="A32" s="426" t="s">
        <v>994</v>
      </c>
      <c r="B32" s="246">
        <v>53708</v>
      </c>
      <c r="C32" s="246">
        <v>44000</v>
      </c>
      <c r="D32" s="452">
        <f t="shared" si="0"/>
        <v>-18.075519475683322</v>
      </c>
      <c r="E32" s="422"/>
    </row>
    <row r="33" spans="1:5" s="186" customFormat="1" ht="19.5" customHeight="1">
      <c r="A33" s="426" t="s">
        <v>995</v>
      </c>
      <c r="B33" s="246"/>
      <c r="C33" s="246"/>
      <c r="D33" s="452"/>
      <c r="E33" s="422"/>
    </row>
    <row r="34" spans="1:5" s="186" customFormat="1" ht="19.5" customHeight="1">
      <c r="A34" s="426" t="s">
        <v>996</v>
      </c>
      <c r="B34" s="246">
        <v>477</v>
      </c>
      <c r="C34" s="246"/>
      <c r="D34" s="452"/>
      <c r="E34" s="422"/>
    </row>
    <row r="35" spans="1:5" s="186" customFormat="1" ht="19.5" customHeight="1">
      <c r="A35" s="441" t="s">
        <v>1025</v>
      </c>
      <c r="B35" s="246">
        <v>83310</v>
      </c>
      <c r="C35" s="246">
        <v>87000</v>
      </c>
      <c r="D35" s="452">
        <f t="shared" si="0"/>
        <v>4.429240187252432</v>
      </c>
      <c r="E35" s="422"/>
    </row>
    <row r="36" spans="1:5" s="186" customFormat="1" ht="19.5" customHeight="1">
      <c r="A36" s="430" t="s">
        <v>999</v>
      </c>
      <c r="B36" s="246">
        <v>52393</v>
      </c>
      <c r="C36" s="246">
        <v>32451</v>
      </c>
      <c r="D36" s="452">
        <f t="shared" si="0"/>
        <v>-38.062336571679424</v>
      </c>
      <c r="E36" s="422"/>
    </row>
    <row r="37" spans="1:5" s="185" customFormat="1" ht="19.5" customHeight="1">
      <c r="A37" s="427" t="s">
        <v>997</v>
      </c>
      <c r="B37" s="453">
        <f>B26+B27</f>
        <v>321155</v>
      </c>
      <c r="C37" s="453">
        <f>C26+C27-C35-C36</f>
        <v>305253</v>
      </c>
      <c r="D37" s="454">
        <f t="shared" si="0"/>
        <v>-4.9515031682520885</v>
      </c>
      <c r="E37" s="423"/>
    </row>
    <row r="38" spans="1:4" s="198" customFormat="1" ht="27.75" customHeight="1">
      <c r="A38" s="499"/>
      <c r="B38" s="499"/>
      <c r="C38" s="499"/>
      <c r="D38" s="499"/>
    </row>
    <row r="39" spans="1:4" s="198" customFormat="1" ht="21" customHeight="1">
      <c r="A39" s="174"/>
      <c r="B39" s="181"/>
      <c r="C39" s="181"/>
      <c r="D39" s="181"/>
    </row>
    <row r="40" spans="1:4" s="198" customFormat="1" ht="21" customHeight="1">
      <c r="A40" s="174"/>
      <c r="B40" s="181"/>
      <c r="C40" s="181"/>
      <c r="D40" s="181"/>
    </row>
    <row r="41" spans="1:4" s="198" customFormat="1" ht="21" customHeight="1">
      <c r="A41" s="174"/>
      <c r="B41" s="181"/>
      <c r="C41" s="181"/>
      <c r="D41" s="181"/>
    </row>
    <row r="42" spans="1:4" s="198" customFormat="1" ht="21" customHeight="1">
      <c r="A42" s="174"/>
      <c r="B42" s="181"/>
      <c r="C42" s="181"/>
      <c r="D42" s="181"/>
    </row>
    <row r="43" spans="1:4" s="198" customFormat="1" ht="21" customHeight="1">
      <c r="A43" s="174"/>
      <c r="B43" s="181"/>
      <c r="C43" s="181"/>
      <c r="D43" s="181"/>
    </row>
  </sheetData>
  <sheetProtection/>
  <mergeCells count="3">
    <mergeCell ref="A38:D38"/>
    <mergeCell ref="A2:E2"/>
    <mergeCell ref="A3:E3"/>
  </mergeCells>
  <dataValidations count="1">
    <dataValidation type="whole" allowBlank="1" showInputMessage="1" showErrorMessage="1" sqref="B36">
      <formula1>-10000000000</formula1>
      <formula2>10000000000</formula2>
    </dataValidation>
  </dataValidations>
  <printOptions horizontalCentered="1"/>
  <pageMargins left="0.39" right="0.39" top="0.39" bottom="0.39" header="0.31" footer="0.31"/>
  <pageSetup errors="NA" firstPageNumber="1" useFirstPageNumber="1"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E40"/>
  <sheetViews>
    <sheetView showZeros="0" zoomScalePageLayoutView="0" workbookViewId="0" topLeftCell="A1">
      <pane ySplit="4" topLeftCell="A5" activePane="bottomLeft" state="frozen"/>
      <selection pane="topLeft" activeCell="L22" sqref="L22"/>
      <selection pane="bottomLeft" activeCell="A2" sqref="A2:D2"/>
    </sheetView>
  </sheetViews>
  <sheetFormatPr defaultColWidth="10.28125" defaultRowHeight="21" customHeight="1"/>
  <cols>
    <col min="1" max="1" width="43.7109375" style="170" customWidth="1"/>
    <col min="2" max="2" width="16.140625" style="178" customWidth="1"/>
    <col min="3" max="3" width="17.28125" style="178" customWidth="1"/>
    <col min="4" max="4" width="14.421875" style="178" customWidth="1"/>
    <col min="5" max="16384" width="10.28125" style="199" customWidth="1"/>
  </cols>
  <sheetData>
    <row r="1" spans="1:4" s="193" customFormat="1" ht="24" customHeight="1">
      <c r="A1" s="179" t="s">
        <v>240</v>
      </c>
      <c r="B1" s="180"/>
      <c r="C1" s="180"/>
      <c r="D1" s="180"/>
    </row>
    <row r="2" spans="1:4" s="194" customFormat="1" ht="24.75" customHeight="1">
      <c r="A2" s="500" t="s">
        <v>1141</v>
      </c>
      <c r="B2" s="500"/>
      <c r="C2" s="500"/>
      <c r="D2" s="500"/>
    </row>
    <row r="3" spans="1:4" s="195" customFormat="1" ht="18.75" customHeight="1">
      <c r="A3" s="181"/>
      <c r="B3" s="501" t="s">
        <v>233</v>
      </c>
      <c r="C3" s="502"/>
      <c r="D3" s="502"/>
    </row>
    <row r="4" spans="1:5" s="196" customFormat="1" ht="27.75" customHeight="1">
      <c r="A4" s="182" t="s">
        <v>234</v>
      </c>
      <c r="B4" s="131" t="s">
        <v>235</v>
      </c>
      <c r="C4" s="131" t="s">
        <v>236</v>
      </c>
      <c r="D4" s="132" t="s">
        <v>237</v>
      </c>
      <c r="E4" s="132" t="s">
        <v>407</v>
      </c>
    </row>
    <row r="5" spans="1:5" s="186" customFormat="1" ht="19.5" customHeight="1">
      <c r="A5" s="255" t="s">
        <v>408</v>
      </c>
      <c r="B5" s="256">
        <v>41777</v>
      </c>
      <c r="C5" s="257">
        <v>41375</v>
      </c>
      <c r="D5" s="258">
        <f>(C5-B5)/B5*100</f>
        <v>-0.962251956818345</v>
      </c>
      <c r="E5" s="259"/>
    </row>
    <row r="6" spans="1:5" s="186" customFormat="1" ht="19.5" customHeight="1">
      <c r="A6" s="260" t="s">
        <v>409</v>
      </c>
      <c r="B6" s="261">
        <v>155</v>
      </c>
      <c r="C6" s="262">
        <v>115</v>
      </c>
      <c r="D6" s="263">
        <f>(C6-B6)/B6*100</f>
        <v>-25.806451612903224</v>
      </c>
      <c r="E6" s="264"/>
    </row>
    <row r="7" spans="1:5" s="186" customFormat="1" ht="19.5" customHeight="1">
      <c r="A7" s="260" t="s">
        <v>410</v>
      </c>
      <c r="B7" s="261">
        <v>16834</v>
      </c>
      <c r="C7" s="262">
        <v>15233</v>
      </c>
      <c r="D7" s="265">
        <f aca="true" t="shared" si="0" ref="D7:D33">(C7-B7)/B7*100</f>
        <v>-9.51051443507188</v>
      </c>
      <c r="E7" s="266"/>
    </row>
    <row r="8" spans="1:5" s="186" customFormat="1" ht="19.5" customHeight="1">
      <c r="A8" s="260" t="s">
        <v>411</v>
      </c>
      <c r="B8" s="261">
        <v>72442</v>
      </c>
      <c r="C8" s="262">
        <v>74623</v>
      </c>
      <c r="D8" s="265">
        <f t="shared" si="0"/>
        <v>3.010684409596643</v>
      </c>
      <c r="E8" s="266"/>
    </row>
    <row r="9" spans="1:5" s="186" customFormat="1" ht="19.5" customHeight="1">
      <c r="A9" s="260" t="s">
        <v>412</v>
      </c>
      <c r="B9" s="261">
        <v>3032</v>
      </c>
      <c r="C9" s="262">
        <v>2972</v>
      </c>
      <c r="D9" s="265">
        <f t="shared" si="0"/>
        <v>-1.978891820580475</v>
      </c>
      <c r="E9" s="266"/>
    </row>
    <row r="10" spans="1:5" s="186" customFormat="1" ht="19.5" customHeight="1">
      <c r="A10" s="260" t="s">
        <v>413</v>
      </c>
      <c r="B10" s="261">
        <v>1789</v>
      </c>
      <c r="C10" s="262">
        <v>2752</v>
      </c>
      <c r="D10" s="265">
        <f t="shared" si="0"/>
        <v>53.82895472330911</v>
      </c>
      <c r="E10" s="266"/>
    </row>
    <row r="11" spans="1:5" s="186" customFormat="1" ht="19.5" customHeight="1">
      <c r="A11" s="260" t="s">
        <v>414</v>
      </c>
      <c r="B11" s="261">
        <v>58651</v>
      </c>
      <c r="C11" s="262">
        <v>59083</v>
      </c>
      <c r="D11" s="265">
        <f t="shared" si="0"/>
        <v>0.7365603314521492</v>
      </c>
      <c r="E11" s="266"/>
    </row>
    <row r="12" spans="1:5" s="186" customFormat="1" ht="19.5" customHeight="1">
      <c r="A12" s="260" t="s">
        <v>415</v>
      </c>
      <c r="B12" s="261">
        <v>36090</v>
      </c>
      <c r="C12" s="262">
        <v>36853</v>
      </c>
      <c r="D12" s="265">
        <f t="shared" si="0"/>
        <v>2.1141590468273757</v>
      </c>
      <c r="E12" s="241"/>
    </row>
    <row r="13" spans="1:5" s="186" customFormat="1" ht="19.5" customHeight="1">
      <c r="A13" s="260" t="s">
        <v>416</v>
      </c>
      <c r="B13" s="261">
        <v>6028</v>
      </c>
      <c r="C13" s="262">
        <v>2373</v>
      </c>
      <c r="D13" s="265">
        <f t="shared" si="0"/>
        <v>-60.63370935633709</v>
      </c>
      <c r="E13" s="266"/>
    </row>
    <row r="14" spans="1:5" s="186" customFormat="1" ht="19.5" customHeight="1">
      <c r="A14" s="260" t="s">
        <v>417</v>
      </c>
      <c r="B14" s="261">
        <v>14869</v>
      </c>
      <c r="C14" s="262">
        <f>13673-582-3000</f>
        <v>10091</v>
      </c>
      <c r="D14" s="265">
        <f t="shared" si="0"/>
        <v>-32.13397000470778</v>
      </c>
      <c r="E14" s="266"/>
    </row>
    <row r="15" spans="1:5" s="186" customFormat="1" ht="19.5" customHeight="1">
      <c r="A15" s="260" t="s">
        <v>418</v>
      </c>
      <c r="B15" s="261">
        <v>19276</v>
      </c>
      <c r="C15" s="262">
        <v>14420</v>
      </c>
      <c r="D15" s="265">
        <f t="shared" si="0"/>
        <v>-25.191948537040883</v>
      </c>
      <c r="E15" s="266"/>
    </row>
    <row r="16" spans="1:5" s="186" customFormat="1" ht="19.5" customHeight="1">
      <c r="A16" s="260" t="s">
        <v>419</v>
      </c>
      <c r="B16" s="261">
        <v>3554</v>
      </c>
      <c r="C16" s="262">
        <v>1939</v>
      </c>
      <c r="D16" s="265">
        <f t="shared" si="0"/>
        <v>-45.44175576814857</v>
      </c>
      <c r="E16" s="266"/>
    </row>
    <row r="17" spans="1:5" s="186" customFormat="1" ht="19.5" customHeight="1">
      <c r="A17" s="260" t="s">
        <v>420</v>
      </c>
      <c r="B17" s="261">
        <v>15373</v>
      </c>
      <c r="C17" s="262">
        <v>8520</v>
      </c>
      <c r="D17" s="265">
        <f t="shared" si="0"/>
        <v>-44.578156508163666</v>
      </c>
      <c r="E17" s="266"/>
    </row>
    <row r="18" spans="1:5" s="186" customFormat="1" ht="19.5" customHeight="1">
      <c r="A18" s="260" t="s">
        <v>421</v>
      </c>
      <c r="B18" s="261">
        <v>738</v>
      </c>
      <c r="C18" s="262">
        <f>190+182</f>
        <v>372</v>
      </c>
      <c r="D18" s="265">
        <f t="shared" si="0"/>
        <v>-49.59349593495935</v>
      </c>
      <c r="E18" s="266"/>
    </row>
    <row r="19" spans="1:5" s="186" customFormat="1" ht="19.5" customHeight="1">
      <c r="A19" s="260" t="s">
        <v>422</v>
      </c>
      <c r="B19" s="261">
        <v>574</v>
      </c>
      <c r="C19" s="262">
        <f>108+400</f>
        <v>508</v>
      </c>
      <c r="D19" s="265">
        <f t="shared" si="0"/>
        <v>-11.498257839721255</v>
      </c>
      <c r="E19" s="266"/>
    </row>
    <row r="20" spans="1:5" s="186" customFormat="1" ht="19.5" customHeight="1">
      <c r="A20" s="260" t="s">
        <v>423</v>
      </c>
      <c r="B20" s="261">
        <v>370</v>
      </c>
      <c r="C20" s="262">
        <v>370</v>
      </c>
      <c r="D20" s="265"/>
      <c r="E20" s="266"/>
    </row>
    <row r="21" spans="1:5" s="186" customFormat="1" ht="19.5" customHeight="1">
      <c r="A21" s="260" t="s">
        <v>424</v>
      </c>
      <c r="B21" s="261">
        <v>1552</v>
      </c>
      <c r="C21" s="262">
        <v>850</v>
      </c>
      <c r="D21" s="265">
        <f t="shared" si="0"/>
        <v>-45.2319587628866</v>
      </c>
      <c r="E21" s="266"/>
    </row>
    <row r="22" spans="1:5" s="186" customFormat="1" ht="19.5" customHeight="1">
      <c r="A22" s="260" t="s">
        <v>425</v>
      </c>
      <c r="B22" s="261">
        <v>11370</v>
      </c>
      <c r="C22" s="262">
        <v>3480</v>
      </c>
      <c r="D22" s="265">
        <f t="shared" si="0"/>
        <v>-69.39313984168865</v>
      </c>
      <c r="E22" s="266"/>
    </row>
    <row r="23" spans="1:5" s="186" customFormat="1" ht="19.5" customHeight="1">
      <c r="A23" s="260" t="s">
        <v>426</v>
      </c>
      <c r="B23" s="261">
        <v>281</v>
      </c>
      <c r="C23" s="262">
        <v>374</v>
      </c>
      <c r="D23" s="265">
        <f t="shared" si="0"/>
        <v>33.096085409252666</v>
      </c>
      <c r="E23" s="266"/>
    </row>
    <row r="24" spans="1:5" s="186" customFormat="1" ht="19.5" customHeight="1">
      <c r="A24" s="260" t="s">
        <v>427</v>
      </c>
      <c r="B24" s="261">
        <v>2400</v>
      </c>
      <c r="C24" s="262">
        <v>1888</v>
      </c>
      <c r="D24" s="265">
        <f t="shared" si="0"/>
        <v>-21.333333333333336</v>
      </c>
      <c r="E24" s="266"/>
    </row>
    <row r="25" spans="1:5" s="186" customFormat="1" ht="19.5" customHeight="1">
      <c r="A25" s="260" t="s">
        <v>428</v>
      </c>
      <c r="B25" s="261"/>
      <c r="C25" s="262">
        <v>7000</v>
      </c>
      <c r="D25" s="265"/>
      <c r="E25" s="267"/>
    </row>
    <row r="26" spans="1:5" s="186" customFormat="1" ht="19.5" customHeight="1">
      <c r="A26" s="260" t="s">
        <v>429</v>
      </c>
      <c r="B26" s="261">
        <v>13750</v>
      </c>
      <c r="C26" s="262">
        <v>14062</v>
      </c>
      <c r="D26" s="265">
        <f t="shared" si="0"/>
        <v>2.269090909090909</v>
      </c>
      <c r="E26" s="245"/>
    </row>
    <row r="27" spans="1:5" s="186" customFormat="1" ht="19.5" customHeight="1">
      <c r="A27" s="260" t="s">
        <v>430</v>
      </c>
      <c r="B27" s="261">
        <v>240</v>
      </c>
      <c r="C27" s="262">
        <f>3000+3000</f>
        <v>6000</v>
      </c>
      <c r="D27" s="265">
        <f t="shared" si="0"/>
        <v>2400</v>
      </c>
      <c r="E27" s="241"/>
    </row>
    <row r="28" spans="1:5" s="186" customFormat="1" ht="19.5" customHeight="1">
      <c r="A28" s="268" t="s">
        <v>431</v>
      </c>
      <c r="B28" s="269">
        <f>SUM(B5:B27)</f>
        <v>321145</v>
      </c>
      <c r="C28" s="270">
        <f>SUM(C5:C27)</f>
        <v>305253</v>
      </c>
      <c r="D28" s="265">
        <f t="shared" si="0"/>
        <v>-4.948543492814772</v>
      </c>
      <c r="E28" s="272"/>
    </row>
    <row r="29" spans="1:5" s="197" customFormat="1" ht="19.5" customHeight="1">
      <c r="A29" s="429" t="s">
        <v>1003</v>
      </c>
      <c r="B29" s="261">
        <f>SUM(B30:B32)</f>
        <v>10</v>
      </c>
      <c r="C29" s="262">
        <f>SUM(C30:C32)</f>
        <v>0</v>
      </c>
      <c r="D29" s="258"/>
      <c r="E29" s="455"/>
    </row>
    <row r="30" spans="1:5" s="186" customFormat="1" ht="19.5" customHeight="1">
      <c r="A30" s="431" t="s">
        <v>1000</v>
      </c>
      <c r="B30" s="261">
        <v>10</v>
      </c>
      <c r="C30" s="262"/>
      <c r="D30" s="265"/>
      <c r="E30" s="456"/>
    </row>
    <row r="31" spans="1:5" s="186" customFormat="1" ht="19.5" customHeight="1">
      <c r="A31" s="431" t="s">
        <v>1001</v>
      </c>
      <c r="B31" s="261"/>
      <c r="C31" s="262"/>
      <c r="D31" s="265"/>
      <c r="E31" s="456"/>
    </row>
    <row r="32" spans="1:5" s="186" customFormat="1" ht="19.5" customHeight="1">
      <c r="A32" s="430" t="s">
        <v>1002</v>
      </c>
      <c r="B32" s="261"/>
      <c r="C32" s="262"/>
      <c r="D32" s="265"/>
      <c r="E32" s="456"/>
    </row>
    <row r="33" spans="1:5" s="186" customFormat="1" ht="19.5" customHeight="1">
      <c r="A33" s="428" t="s">
        <v>998</v>
      </c>
      <c r="B33" s="261">
        <f>B28+B29</f>
        <v>321155</v>
      </c>
      <c r="C33" s="262">
        <f>C28</f>
        <v>305253</v>
      </c>
      <c r="D33" s="271">
        <f t="shared" si="0"/>
        <v>-4.95150316825209</v>
      </c>
      <c r="E33" s="457"/>
    </row>
    <row r="34" spans="1:4" s="186" customFormat="1" ht="18" customHeight="1">
      <c r="A34" s="503"/>
      <c r="B34" s="503"/>
      <c r="C34" s="503"/>
      <c r="D34" s="504"/>
    </row>
    <row r="35" spans="1:4" s="198" customFormat="1" ht="21" customHeight="1">
      <c r="A35" s="174"/>
      <c r="B35" s="183"/>
      <c r="C35" s="183"/>
      <c r="D35" s="183"/>
    </row>
    <row r="36" spans="1:4" s="198" customFormat="1" ht="21" customHeight="1">
      <c r="A36" s="174"/>
      <c r="B36" s="183"/>
      <c r="C36" s="183"/>
      <c r="D36" s="183"/>
    </row>
    <row r="37" spans="1:4" s="198" customFormat="1" ht="21" customHeight="1">
      <c r="A37" s="174"/>
      <c r="B37" s="183"/>
      <c r="C37" s="183"/>
      <c r="D37" s="183"/>
    </row>
    <row r="38" spans="1:4" s="198" customFormat="1" ht="21" customHeight="1">
      <c r="A38" s="174"/>
      <c r="B38" s="183"/>
      <c r="C38" s="183"/>
      <c r="D38" s="183"/>
    </row>
    <row r="39" spans="1:4" s="198" customFormat="1" ht="21" customHeight="1">
      <c r="A39" s="174"/>
      <c r="B39" s="183"/>
      <c r="C39" s="183"/>
      <c r="D39" s="183"/>
    </row>
    <row r="40" spans="1:4" s="198" customFormat="1" ht="21" customHeight="1">
      <c r="A40" s="174"/>
      <c r="B40" s="183"/>
      <c r="C40" s="183"/>
      <c r="D40" s="183"/>
    </row>
  </sheetData>
  <sheetProtection/>
  <mergeCells count="3">
    <mergeCell ref="A2:D2"/>
    <mergeCell ref="B3:D3"/>
    <mergeCell ref="A34:D34"/>
  </mergeCells>
  <printOptions horizontalCentered="1"/>
  <pageMargins left="0.39" right="0.39" top="0.39" bottom="0.39" header="0.31" footer="0.31"/>
  <pageSetup errors="NA" firstPageNumber="1" useFirstPageNumber="1" fitToHeight="1"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E26"/>
  <sheetViews>
    <sheetView showZeros="0" zoomScalePageLayoutView="0" workbookViewId="0" topLeftCell="A1">
      <selection activeCell="I18" sqref="I18"/>
    </sheetView>
  </sheetViews>
  <sheetFormatPr defaultColWidth="9.8515625" defaultRowHeight="12.75"/>
  <cols>
    <col min="1" max="1" width="36.7109375" style="156" customWidth="1"/>
    <col min="2" max="2" width="17.140625" style="156" customWidth="1"/>
    <col min="3" max="3" width="21.00390625" style="156" customWidth="1"/>
    <col min="4" max="4" width="15.00390625" style="187" customWidth="1"/>
    <col min="5" max="5" width="9.8515625" style="156" customWidth="1"/>
    <col min="6" max="6" width="10.421875" style="156" customWidth="1"/>
    <col min="7" max="16384" width="9.8515625" style="156" customWidth="1"/>
  </cols>
  <sheetData>
    <row r="1" spans="1:4" s="152" customFormat="1" ht="24" customHeight="1">
      <c r="A1" s="188" t="s">
        <v>243</v>
      </c>
      <c r="B1" s="189"/>
      <c r="C1" s="189"/>
      <c r="D1" s="190"/>
    </row>
    <row r="2" spans="1:4" s="184" customFormat="1" ht="27.75" customHeight="1">
      <c r="A2" s="505" t="s">
        <v>1123</v>
      </c>
      <c r="B2" s="505"/>
      <c r="C2" s="505"/>
      <c r="D2" s="505"/>
    </row>
    <row r="3" spans="1:4" s="144" customFormat="1" ht="24" customHeight="1">
      <c r="A3" s="191"/>
      <c r="B3" s="191"/>
      <c r="C3" s="192"/>
      <c r="D3" s="161" t="s">
        <v>233</v>
      </c>
    </row>
    <row r="4" spans="1:5" s="154" customFormat="1" ht="27.75" customHeight="1">
      <c r="A4" s="106" t="s">
        <v>234</v>
      </c>
      <c r="B4" s="106" t="s">
        <v>235</v>
      </c>
      <c r="C4" s="106" t="s">
        <v>236</v>
      </c>
      <c r="D4" s="137" t="s">
        <v>237</v>
      </c>
      <c r="E4" s="137" t="s">
        <v>407</v>
      </c>
    </row>
    <row r="5" spans="1:5" s="185" customFormat="1" ht="19.5" customHeight="1">
      <c r="A5" s="232" t="s">
        <v>385</v>
      </c>
      <c r="B5" s="233">
        <f>SUM(B6:B19)</f>
        <v>136612</v>
      </c>
      <c r="C5" s="234">
        <f>SUM(C6:C19)</f>
        <v>139344</v>
      </c>
      <c r="D5" s="235">
        <f>C5/B5*100-100</f>
        <v>1.9998243199718928</v>
      </c>
      <c r="E5" s="273"/>
    </row>
    <row r="6" spans="1:5" s="186" customFormat="1" ht="19.5" customHeight="1">
      <c r="A6" s="237" t="s">
        <v>386</v>
      </c>
      <c r="B6" s="238">
        <v>39034</v>
      </c>
      <c r="C6" s="239">
        <v>39815</v>
      </c>
      <c r="D6" s="240">
        <f aca="true" t="shared" si="0" ref="D6:D26">C6/B6*100-100</f>
        <v>2.0008197981247235</v>
      </c>
      <c r="E6" s="274"/>
    </row>
    <row r="7" spans="1:5" s="186" customFormat="1" ht="19.5" customHeight="1">
      <c r="A7" s="237" t="s">
        <v>387</v>
      </c>
      <c r="B7" s="242">
        <v>5048</v>
      </c>
      <c r="C7" s="239">
        <v>5149</v>
      </c>
      <c r="D7" s="240">
        <f t="shared" si="0"/>
        <v>2.0007923930269556</v>
      </c>
      <c r="E7" s="275"/>
    </row>
    <row r="8" spans="1:5" s="186" customFormat="1" ht="19.5" customHeight="1">
      <c r="A8" s="237" t="s">
        <v>388</v>
      </c>
      <c r="B8" s="242">
        <v>3934</v>
      </c>
      <c r="C8" s="239">
        <v>4013</v>
      </c>
      <c r="D8" s="240">
        <f t="shared" si="0"/>
        <v>2.0081342145399077</v>
      </c>
      <c r="E8" s="275"/>
    </row>
    <row r="9" spans="1:5" s="186" customFormat="1" ht="19.5" customHeight="1">
      <c r="A9" s="237" t="s">
        <v>389</v>
      </c>
      <c r="B9" s="242">
        <v>3309</v>
      </c>
      <c r="C9" s="239">
        <v>3375</v>
      </c>
      <c r="D9" s="240">
        <f t="shared" si="0"/>
        <v>1.9945602901178603</v>
      </c>
      <c r="E9" s="276"/>
    </row>
    <row r="10" spans="1:5" s="186" customFormat="1" ht="19.5" customHeight="1">
      <c r="A10" s="237" t="s">
        <v>390</v>
      </c>
      <c r="B10" s="242">
        <v>6501</v>
      </c>
      <c r="C10" s="239">
        <v>6631</v>
      </c>
      <c r="D10" s="240">
        <f t="shared" si="0"/>
        <v>1.9996923550223045</v>
      </c>
      <c r="E10" s="275"/>
    </row>
    <row r="11" spans="1:5" s="186" customFormat="1" ht="19.5" customHeight="1">
      <c r="A11" s="237" t="s">
        <v>391</v>
      </c>
      <c r="B11" s="242">
        <v>4043</v>
      </c>
      <c r="C11" s="239">
        <v>4124</v>
      </c>
      <c r="D11" s="240">
        <f t="shared" si="0"/>
        <v>2.003462775166966</v>
      </c>
      <c r="E11" s="275"/>
    </row>
    <row r="12" spans="1:5" s="186" customFormat="1" ht="19.5" customHeight="1">
      <c r="A12" s="237" t="s">
        <v>392</v>
      </c>
      <c r="B12" s="242">
        <v>1715</v>
      </c>
      <c r="C12" s="239">
        <v>1749</v>
      </c>
      <c r="D12" s="240">
        <f t="shared" si="0"/>
        <v>1.9825072886297477</v>
      </c>
      <c r="E12" s="275"/>
    </row>
    <row r="13" spans="1:5" s="186" customFormat="1" ht="19.5" customHeight="1">
      <c r="A13" s="237" t="s">
        <v>393</v>
      </c>
      <c r="B13" s="242">
        <v>8860</v>
      </c>
      <c r="C13" s="239">
        <v>9037</v>
      </c>
      <c r="D13" s="240">
        <f t="shared" si="0"/>
        <v>1.9977426636568936</v>
      </c>
      <c r="E13" s="275"/>
    </row>
    <row r="14" spans="1:5" s="186" customFormat="1" ht="19.5" customHeight="1">
      <c r="A14" s="237" t="s">
        <v>394</v>
      </c>
      <c r="B14" s="242">
        <v>26423</v>
      </c>
      <c r="C14" s="239">
        <v>26951</v>
      </c>
      <c r="D14" s="240">
        <f t="shared" si="0"/>
        <v>1.9982590924573174</v>
      </c>
      <c r="E14" s="277"/>
    </row>
    <row r="15" spans="1:5" s="186" customFormat="1" ht="19.5" customHeight="1">
      <c r="A15" s="237" t="s">
        <v>395</v>
      </c>
      <c r="B15" s="242">
        <v>16182</v>
      </c>
      <c r="C15" s="239">
        <v>16505</v>
      </c>
      <c r="D15" s="240">
        <f t="shared" si="0"/>
        <v>1.9960449882585607</v>
      </c>
      <c r="E15" s="277"/>
    </row>
    <row r="16" spans="1:5" s="186" customFormat="1" ht="19.5" customHeight="1">
      <c r="A16" s="237" t="s">
        <v>396</v>
      </c>
      <c r="B16" s="238">
        <v>26</v>
      </c>
      <c r="C16" s="239">
        <v>27</v>
      </c>
      <c r="D16" s="240">
        <f t="shared" si="0"/>
        <v>3.846153846153854</v>
      </c>
      <c r="E16" s="277"/>
    </row>
    <row r="17" spans="1:5" s="186" customFormat="1" ht="19.5" customHeight="1">
      <c r="A17" s="237" t="s">
        <v>397</v>
      </c>
      <c r="B17" s="238">
        <v>18945</v>
      </c>
      <c r="C17" s="239">
        <v>19324</v>
      </c>
      <c r="D17" s="240">
        <f t="shared" si="0"/>
        <v>2.000527843758235</v>
      </c>
      <c r="E17" s="277"/>
    </row>
    <row r="18" spans="1:5" s="186" customFormat="1" ht="19.5" customHeight="1">
      <c r="A18" s="237" t="s">
        <v>398</v>
      </c>
      <c r="B18" s="238">
        <v>1697</v>
      </c>
      <c r="C18" s="239">
        <v>1731</v>
      </c>
      <c r="D18" s="240">
        <f t="shared" si="0"/>
        <v>2.003535651149079</v>
      </c>
      <c r="E18" s="277"/>
    </row>
    <row r="19" spans="1:5" s="186" customFormat="1" ht="19.5" customHeight="1">
      <c r="A19" s="237" t="s">
        <v>399</v>
      </c>
      <c r="B19" s="238">
        <v>895</v>
      </c>
      <c r="C19" s="239">
        <v>913</v>
      </c>
      <c r="D19" s="240">
        <f t="shared" si="0"/>
        <v>2.0111731843575456</v>
      </c>
      <c r="E19" s="277"/>
    </row>
    <row r="20" spans="1:5" s="186" customFormat="1" ht="19.5" customHeight="1">
      <c r="A20" s="245" t="s">
        <v>400</v>
      </c>
      <c r="B20" s="246">
        <f>SUM(B21:B25)</f>
        <v>28537</v>
      </c>
      <c r="C20" s="239">
        <f>C21+C22+C23+C24+C25</f>
        <v>29108</v>
      </c>
      <c r="D20" s="240">
        <f t="shared" si="0"/>
        <v>2.0009110978729296</v>
      </c>
      <c r="E20" s="278"/>
    </row>
    <row r="21" spans="1:5" s="155" customFormat="1" ht="27.75" customHeight="1">
      <c r="A21" s="237" t="s">
        <v>401</v>
      </c>
      <c r="B21" s="246">
        <v>7530</v>
      </c>
      <c r="C21" s="247">
        <v>7681</v>
      </c>
      <c r="D21" s="240">
        <f t="shared" si="0"/>
        <v>2.0053120849933492</v>
      </c>
      <c r="E21" s="279"/>
    </row>
    <row r="22" spans="1:5" s="155" customFormat="1" ht="27.75" customHeight="1">
      <c r="A22" s="237" t="s">
        <v>402</v>
      </c>
      <c r="B22" s="246">
        <v>2612</v>
      </c>
      <c r="C22" s="247">
        <v>2664</v>
      </c>
      <c r="D22" s="240">
        <f t="shared" si="0"/>
        <v>1.9908116385911114</v>
      </c>
      <c r="E22" s="279"/>
    </row>
    <row r="23" spans="1:5" s="155" customFormat="1" ht="27.75" customHeight="1">
      <c r="A23" s="237" t="s">
        <v>403</v>
      </c>
      <c r="B23" s="246">
        <v>14212</v>
      </c>
      <c r="C23" s="247">
        <v>14496</v>
      </c>
      <c r="D23" s="240">
        <f t="shared" si="0"/>
        <v>1.9983112862369694</v>
      </c>
      <c r="E23" s="279"/>
    </row>
    <row r="24" spans="1:5" s="155" customFormat="1" ht="27.75" customHeight="1">
      <c r="A24" s="237" t="s">
        <v>404</v>
      </c>
      <c r="B24" s="246">
        <v>4085</v>
      </c>
      <c r="C24" s="247">
        <v>4167</v>
      </c>
      <c r="D24" s="240">
        <f t="shared" si="0"/>
        <v>2.0073439412484646</v>
      </c>
      <c r="E24" s="279"/>
    </row>
    <row r="25" spans="1:5" s="155" customFormat="1" ht="27.75" customHeight="1">
      <c r="A25" s="237" t="s">
        <v>405</v>
      </c>
      <c r="B25" s="246">
        <v>98</v>
      </c>
      <c r="C25" s="239">
        <v>100</v>
      </c>
      <c r="D25" s="240">
        <f t="shared" si="0"/>
        <v>2.040816326530617</v>
      </c>
      <c r="E25" s="277"/>
    </row>
    <row r="26" spans="1:5" s="155" customFormat="1" ht="27.75" customHeight="1">
      <c r="A26" s="250" t="s">
        <v>406</v>
      </c>
      <c r="B26" s="251">
        <f>B20+B5</f>
        <v>165149</v>
      </c>
      <c r="C26" s="252">
        <f>C5+C20</f>
        <v>168452</v>
      </c>
      <c r="D26" s="253">
        <f t="shared" si="0"/>
        <v>2.000012110276188</v>
      </c>
      <c r="E26" s="280"/>
    </row>
  </sheetData>
  <sheetProtection/>
  <mergeCells count="1">
    <mergeCell ref="A2:D2"/>
  </mergeCells>
  <printOptions horizontalCentered="1"/>
  <pageMargins left="0.39" right="0.39" top="0.39" bottom="0.39" header="0.31" footer="0.31"/>
  <pageSetup errors="NA" firstPageNumber="1" useFirstPageNumber="1" fitToHeight="1" fitToWidth="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E283"/>
  <sheetViews>
    <sheetView showZeros="0" zoomScalePageLayoutView="0" workbookViewId="0" topLeftCell="A1">
      <selection activeCell="H11" sqref="H11"/>
    </sheetView>
  </sheetViews>
  <sheetFormatPr defaultColWidth="10.28125" defaultRowHeight="21" customHeight="1"/>
  <cols>
    <col min="1" max="1" width="40.28125" style="170" customWidth="1"/>
    <col min="2" max="2" width="17.140625" style="178" customWidth="1"/>
    <col min="3" max="4" width="17.28125" style="178" customWidth="1"/>
    <col min="5" max="16384" width="10.28125" style="170" customWidth="1"/>
  </cols>
  <sheetData>
    <row r="1" spans="1:4" ht="24" customHeight="1">
      <c r="A1" s="179" t="s">
        <v>245</v>
      </c>
      <c r="B1" s="180"/>
      <c r="C1" s="180"/>
      <c r="D1" s="180"/>
    </row>
    <row r="2" spans="1:4" s="171" customFormat="1" ht="24" customHeight="1">
      <c r="A2" s="500" t="s">
        <v>1124</v>
      </c>
      <c r="B2" s="500"/>
      <c r="C2" s="500"/>
      <c r="D2" s="500"/>
    </row>
    <row r="3" spans="1:4" s="172" customFormat="1" ht="19.5" customHeight="1">
      <c r="A3" s="181"/>
      <c r="B3" s="506" t="s">
        <v>233</v>
      </c>
      <c r="C3" s="502"/>
      <c r="D3" s="502"/>
    </row>
    <row r="4" spans="1:5" s="173" customFormat="1" ht="30" customHeight="1">
      <c r="A4" s="182" t="s">
        <v>234</v>
      </c>
      <c r="B4" s="131" t="s">
        <v>235</v>
      </c>
      <c r="C4" s="131" t="s">
        <v>236</v>
      </c>
      <c r="D4" s="136" t="s">
        <v>237</v>
      </c>
      <c r="E4" s="136" t="s">
        <v>407</v>
      </c>
    </row>
    <row r="5" spans="1:5" s="174" customFormat="1" ht="19.5" customHeight="1">
      <c r="A5" s="255" t="s">
        <v>408</v>
      </c>
      <c r="B5" s="256">
        <v>22569</v>
      </c>
      <c r="C5" s="257">
        <f>23853+95-1500</f>
        <v>22448</v>
      </c>
      <c r="D5" s="258">
        <f>(C5-B5)/B5*100</f>
        <v>-0.5361336346315743</v>
      </c>
      <c r="E5" s="259"/>
    </row>
    <row r="6" spans="1:5" s="174" customFormat="1" ht="19.5" customHeight="1">
      <c r="A6" s="260" t="s">
        <v>409</v>
      </c>
      <c r="B6" s="261">
        <v>155</v>
      </c>
      <c r="C6" s="262">
        <v>115</v>
      </c>
      <c r="D6" s="265">
        <f aca="true" t="shared" si="0" ref="D6:D28">(C6-B6)/B6*100</f>
        <v>-25.806451612903224</v>
      </c>
      <c r="E6" s="266"/>
    </row>
    <row r="7" spans="1:5" s="174" customFormat="1" ht="19.5" customHeight="1">
      <c r="A7" s="260" t="s">
        <v>410</v>
      </c>
      <c r="B7" s="261">
        <v>15977</v>
      </c>
      <c r="C7" s="262">
        <f>16039-2000</f>
        <v>14039</v>
      </c>
      <c r="D7" s="265">
        <f t="shared" si="0"/>
        <v>-12.129936784127183</v>
      </c>
      <c r="E7" s="266"/>
    </row>
    <row r="8" spans="1:5" s="174" customFormat="1" ht="19.5" customHeight="1">
      <c r="A8" s="260" t="s">
        <v>411</v>
      </c>
      <c r="B8" s="261">
        <v>71159</v>
      </c>
      <c r="C8" s="262">
        <f>72695+12</f>
        <v>72707</v>
      </c>
      <c r="D8" s="265">
        <f t="shared" si="0"/>
        <v>2.1754099973299232</v>
      </c>
      <c r="E8" s="266"/>
    </row>
    <row r="9" spans="1:5" s="174" customFormat="1" ht="19.5" customHeight="1">
      <c r="A9" s="260" t="s">
        <v>412</v>
      </c>
      <c r="B9" s="261">
        <v>1958</v>
      </c>
      <c r="C9" s="262">
        <f>321+1400</f>
        <v>1721</v>
      </c>
      <c r="D9" s="265">
        <f t="shared" si="0"/>
        <v>-12.104187946884576</v>
      </c>
      <c r="E9" s="266"/>
    </row>
    <row r="10" spans="1:5" s="174" customFormat="1" ht="19.5" customHeight="1">
      <c r="A10" s="260" t="s">
        <v>413</v>
      </c>
      <c r="B10" s="261">
        <v>1700</v>
      </c>
      <c r="C10" s="262">
        <f>2646-700</f>
        <v>1946</v>
      </c>
      <c r="D10" s="265">
        <f t="shared" si="0"/>
        <v>14.470588235294118</v>
      </c>
      <c r="E10" s="266"/>
    </row>
    <row r="11" spans="1:5" s="174" customFormat="1" ht="19.5" customHeight="1">
      <c r="A11" s="260" t="s">
        <v>414</v>
      </c>
      <c r="B11" s="261">
        <v>54171</v>
      </c>
      <c r="C11" s="262">
        <f>46101+4000</f>
        <v>50101</v>
      </c>
      <c r="D11" s="265">
        <f t="shared" si="0"/>
        <v>-7.513245094238615</v>
      </c>
      <c r="E11" s="266"/>
    </row>
    <row r="12" spans="1:5" s="174" customFormat="1" ht="19.5" customHeight="1">
      <c r="A12" s="260" t="s">
        <v>415</v>
      </c>
      <c r="B12" s="261">
        <v>34198</v>
      </c>
      <c r="C12" s="262">
        <f>41258-4900</f>
        <v>36358</v>
      </c>
      <c r="D12" s="265">
        <f t="shared" si="0"/>
        <v>6.316158839698229</v>
      </c>
      <c r="E12" s="281"/>
    </row>
    <row r="13" spans="1:5" s="174" customFormat="1" ht="19.5" customHeight="1">
      <c r="A13" s="260" t="s">
        <v>416</v>
      </c>
      <c r="B13" s="261">
        <v>5225</v>
      </c>
      <c r="C13" s="262">
        <f>573+1005</f>
        <v>1578</v>
      </c>
      <c r="D13" s="265">
        <f t="shared" si="0"/>
        <v>-69.79904306220097</v>
      </c>
      <c r="E13" s="266"/>
    </row>
    <row r="14" spans="1:5" s="174" customFormat="1" ht="19.5" customHeight="1">
      <c r="A14" s="260" t="s">
        <v>417</v>
      </c>
      <c r="B14" s="261">
        <v>6932</v>
      </c>
      <c r="C14" s="262">
        <v>5508</v>
      </c>
      <c r="D14" s="265">
        <f t="shared" si="0"/>
        <v>-20.542412002308136</v>
      </c>
      <c r="E14" s="266"/>
    </row>
    <row r="15" spans="1:5" s="174" customFormat="1" ht="19.5" customHeight="1">
      <c r="A15" s="260" t="s">
        <v>418</v>
      </c>
      <c r="B15" s="261">
        <v>15998</v>
      </c>
      <c r="C15" s="262">
        <f>5938+7000</f>
        <v>12938</v>
      </c>
      <c r="D15" s="265">
        <f t="shared" si="0"/>
        <v>-19.127390923865484</v>
      </c>
      <c r="E15" s="266"/>
    </row>
    <row r="16" spans="1:5" s="174" customFormat="1" ht="19.5" customHeight="1">
      <c r="A16" s="260" t="s">
        <v>419</v>
      </c>
      <c r="B16" s="261">
        <v>3554</v>
      </c>
      <c r="C16" s="262">
        <v>1439</v>
      </c>
      <c r="D16" s="265">
        <f t="shared" si="0"/>
        <v>-59.510410804727066</v>
      </c>
      <c r="E16" s="266"/>
    </row>
    <row r="17" spans="1:5" s="174" customFormat="1" ht="19.5" customHeight="1">
      <c r="A17" s="260" t="s">
        <v>420</v>
      </c>
      <c r="B17" s="261">
        <v>3236</v>
      </c>
      <c r="C17" s="262">
        <v>1268</v>
      </c>
      <c r="D17" s="265">
        <f t="shared" si="0"/>
        <v>-60.81582200247219</v>
      </c>
      <c r="E17" s="266"/>
    </row>
    <row r="18" spans="1:5" s="174" customFormat="1" ht="19.5" customHeight="1">
      <c r="A18" s="260" t="s">
        <v>421</v>
      </c>
      <c r="B18" s="261">
        <v>738</v>
      </c>
      <c r="C18" s="262">
        <f>172+200</f>
        <v>372</v>
      </c>
      <c r="D18" s="265">
        <f t="shared" si="0"/>
        <v>-49.59349593495935</v>
      </c>
      <c r="E18" s="266"/>
    </row>
    <row r="19" spans="1:5" s="174" customFormat="1" ht="19.5" customHeight="1">
      <c r="A19" s="260" t="s">
        <v>422</v>
      </c>
      <c r="B19" s="261">
        <v>574</v>
      </c>
      <c r="C19" s="262">
        <f>108+400</f>
        <v>508</v>
      </c>
      <c r="D19" s="265">
        <f t="shared" si="0"/>
        <v>-11.498257839721255</v>
      </c>
      <c r="E19" s="266"/>
    </row>
    <row r="20" spans="1:5" s="174" customFormat="1" ht="19.5" customHeight="1">
      <c r="A20" s="260" t="s">
        <v>423</v>
      </c>
      <c r="B20" s="261">
        <v>370</v>
      </c>
      <c r="C20" s="262">
        <v>370</v>
      </c>
      <c r="D20" s="265">
        <f t="shared" si="0"/>
        <v>0</v>
      </c>
      <c r="E20" s="266"/>
    </row>
    <row r="21" spans="1:5" s="174" customFormat="1" ht="19.5" customHeight="1">
      <c r="A21" s="260" t="s">
        <v>424</v>
      </c>
      <c r="B21" s="261">
        <v>1452</v>
      </c>
      <c r="C21" s="262">
        <f>750+100</f>
        <v>850</v>
      </c>
      <c r="D21" s="265">
        <f t="shared" si="0"/>
        <v>-41.460055096418735</v>
      </c>
      <c r="E21" s="266"/>
    </row>
    <row r="22" spans="1:5" s="174" customFormat="1" ht="19.5" customHeight="1">
      <c r="A22" s="260" t="s">
        <v>425</v>
      </c>
      <c r="B22" s="261">
        <v>11249</v>
      </c>
      <c r="C22" s="262">
        <v>3359</v>
      </c>
      <c r="D22" s="265">
        <f t="shared" si="0"/>
        <v>-70.13956796159658</v>
      </c>
      <c r="E22" s="266"/>
    </row>
    <row r="23" spans="1:5" s="174" customFormat="1" ht="19.5" customHeight="1">
      <c r="A23" s="260" t="s">
        <v>426</v>
      </c>
      <c r="B23" s="261">
        <v>281</v>
      </c>
      <c r="C23" s="262">
        <v>374</v>
      </c>
      <c r="D23" s="265">
        <f t="shared" si="0"/>
        <v>33.096085409252666</v>
      </c>
      <c r="E23" s="266"/>
    </row>
    <row r="24" spans="1:5" s="174" customFormat="1" ht="19.5" customHeight="1">
      <c r="A24" s="260" t="s">
        <v>427</v>
      </c>
      <c r="B24" s="261">
        <v>2042</v>
      </c>
      <c r="C24" s="262">
        <v>1467</v>
      </c>
      <c r="D24" s="265">
        <f t="shared" si="0"/>
        <v>-28.158667972575905</v>
      </c>
      <c r="E24" s="282"/>
    </row>
    <row r="25" spans="1:5" s="174" customFormat="1" ht="19.5" customHeight="1">
      <c r="A25" s="260" t="s">
        <v>428</v>
      </c>
      <c r="B25" s="261"/>
      <c r="C25" s="262">
        <v>7000</v>
      </c>
      <c r="D25" s="265"/>
      <c r="E25" s="282" t="s">
        <v>432</v>
      </c>
    </row>
    <row r="26" spans="1:5" s="174" customFormat="1" ht="19.5" customHeight="1">
      <c r="A26" s="260" t="s">
        <v>429</v>
      </c>
      <c r="B26" s="261">
        <v>13750</v>
      </c>
      <c r="C26" s="262">
        <v>13662</v>
      </c>
      <c r="D26" s="265">
        <f t="shared" si="0"/>
        <v>-0.64</v>
      </c>
      <c r="E26" s="245"/>
    </row>
    <row r="27" spans="1:5" s="174" customFormat="1" ht="19.5" customHeight="1">
      <c r="A27" s="260" t="s">
        <v>430</v>
      </c>
      <c r="B27" s="261">
        <v>240</v>
      </c>
      <c r="C27" s="262">
        <f>3000+3000</f>
        <v>6000</v>
      </c>
      <c r="D27" s="265">
        <f t="shared" si="0"/>
        <v>2400</v>
      </c>
      <c r="E27" s="282" t="s">
        <v>433</v>
      </c>
    </row>
    <row r="28" spans="1:5" s="174" customFormat="1" ht="19.5" customHeight="1">
      <c r="A28" s="268" t="s">
        <v>431</v>
      </c>
      <c r="B28" s="269">
        <f>SUM(B5:B27)</f>
        <v>267528</v>
      </c>
      <c r="C28" s="270">
        <f>SUM(C5:C27)</f>
        <v>256128</v>
      </c>
      <c r="D28" s="271">
        <f t="shared" si="0"/>
        <v>-4.261236207051224</v>
      </c>
      <c r="E28" s="272"/>
    </row>
    <row r="29" spans="1:5" s="175" customFormat="1" ht="19.5" customHeight="1">
      <c r="A29" s="432" t="s">
        <v>1004</v>
      </c>
      <c r="B29" s="261">
        <f>SUM(B30:B35)</f>
        <v>10</v>
      </c>
      <c r="C29" s="262">
        <f>SUM(C30:C35)</f>
        <v>0</v>
      </c>
      <c r="D29" s="433"/>
      <c r="E29" s="433"/>
    </row>
    <row r="30" spans="1:5" s="176" customFormat="1" ht="19.5" customHeight="1">
      <c r="A30" s="438" t="s">
        <v>999</v>
      </c>
      <c r="B30" s="261"/>
      <c r="C30" s="262"/>
      <c r="D30" s="434"/>
      <c r="E30" s="435"/>
    </row>
    <row r="31" spans="1:5" s="174" customFormat="1" ht="19.5" customHeight="1">
      <c r="A31" s="438" t="s">
        <v>1005</v>
      </c>
      <c r="B31" s="261"/>
      <c r="C31" s="262"/>
      <c r="D31" s="434"/>
      <c r="E31" s="435"/>
    </row>
    <row r="32" spans="1:5" s="174" customFormat="1" ht="19.5" customHeight="1">
      <c r="A32" s="438" t="s">
        <v>1006</v>
      </c>
      <c r="B32" s="261"/>
      <c r="C32" s="262"/>
      <c r="D32" s="434"/>
      <c r="E32" s="435"/>
    </row>
    <row r="33" spans="1:5" s="174" customFormat="1" ht="19.5" customHeight="1">
      <c r="A33" s="438" t="s">
        <v>1002</v>
      </c>
      <c r="B33" s="261"/>
      <c r="C33" s="262"/>
      <c r="D33" s="434"/>
      <c r="E33" s="435"/>
    </row>
    <row r="34" spans="1:5" s="174" customFormat="1" ht="19.5" customHeight="1">
      <c r="A34" s="438" t="s">
        <v>1001</v>
      </c>
      <c r="B34" s="261">
        <v>10</v>
      </c>
      <c r="C34" s="262"/>
      <c r="D34" s="434"/>
      <c r="E34" s="435"/>
    </row>
    <row r="35" spans="1:5" s="174" customFormat="1" ht="19.5" customHeight="1">
      <c r="A35" s="438" t="s">
        <v>1000</v>
      </c>
      <c r="B35" s="261"/>
      <c r="C35" s="262"/>
      <c r="D35" s="434"/>
      <c r="E35" s="435"/>
    </row>
    <row r="36" spans="1:5" s="177" customFormat="1" ht="19.5" customHeight="1">
      <c r="A36" s="436" t="s">
        <v>998</v>
      </c>
      <c r="B36" s="269">
        <f>B28+B29</f>
        <v>267538</v>
      </c>
      <c r="C36" s="269">
        <v>256128</v>
      </c>
      <c r="D36" s="271">
        <f>(C36-B36)/B36*100</f>
        <v>-4.264814717909231</v>
      </c>
      <c r="E36" s="437"/>
    </row>
    <row r="37" spans="2:4" s="174" customFormat="1" ht="21" customHeight="1">
      <c r="B37" s="183"/>
      <c r="C37" s="183"/>
      <c r="D37" s="183"/>
    </row>
    <row r="38" spans="2:4" s="174" customFormat="1" ht="21" customHeight="1">
      <c r="B38" s="183"/>
      <c r="C38" s="183"/>
      <c r="D38" s="183"/>
    </row>
    <row r="39" spans="2:4" s="174" customFormat="1" ht="21" customHeight="1">
      <c r="B39" s="183"/>
      <c r="C39" s="183"/>
      <c r="D39" s="183"/>
    </row>
    <row r="40" spans="2:4" s="174" customFormat="1" ht="21" customHeight="1">
      <c r="B40" s="183"/>
      <c r="C40" s="183"/>
      <c r="D40" s="183"/>
    </row>
    <row r="41" spans="2:4" s="174" customFormat="1" ht="21" customHeight="1">
      <c r="B41" s="183"/>
      <c r="C41" s="183"/>
      <c r="D41" s="183"/>
    </row>
    <row r="42" spans="2:4" s="174" customFormat="1" ht="21" customHeight="1">
      <c r="B42" s="183"/>
      <c r="C42" s="183"/>
      <c r="D42" s="183"/>
    </row>
    <row r="43" spans="2:4" s="174" customFormat="1" ht="21" customHeight="1">
      <c r="B43" s="183"/>
      <c r="C43" s="183"/>
      <c r="D43" s="183"/>
    </row>
    <row r="44" spans="2:4" s="174" customFormat="1" ht="21" customHeight="1">
      <c r="B44" s="183"/>
      <c r="C44" s="183"/>
      <c r="D44" s="183"/>
    </row>
    <row r="45" spans="2:4" s="174" customFormat="1" ht="21" customHeight="1">
      <c r="B45" s="183"/>
      <c r="C45" s="183"/>
      <c r="D45" s="183"/>
    </row>
    <row r="46" spans="2:4" s="174" customFormat="1" ht="21" customHeight="1">
      <c r="B46" s="183"/>
      <c r="C46" s="183"/>
      <c r="D46" s="183"/>
    </row>
    <row r="47" spans="2:4" s="174" customFormat="1" ht="21" customHeight="1">
      <c r="B47" s="183"/>
      <c r="C47" s="183"/>
      <c r="D47" s="183"/>
    </row>
    <row r="48" spans="2:4" s="174" customFormat="1" ht="21" customHeight="1">
      <c r="B48" s="183"/>
      <c r="C48" s="183"/>
      <c r="D48" s="183"/>
    </row>
    <row r="49" spans="2:4" s="174" customFormat="1" ht="21" customHeight="1">
      <c r="B49" s="183"/>
      <c r="C49" s="183"/>
      <c r="D49" s="183"/>
    </row>
    <row r="50" spans="2:4" s="174" customFormat="1" ht="21" customHeight="1">
      <c r="B50" s="183"/>
      <c r="C50" s="183"/>
      <c r="D50" s="183"/>
    </row>
    <row r="51" spans="2:4" s="174" customFormat="1" ht="21" customHeight="1">
      <c r="B51" s="183"/>
      <c r="C51" s="183"/>
      <c r="D51" s="183"/>
    </row>
    <row r="52" spans="2:4" s="174" customFormat="1" ht="21" customHeight="1">
      <c r="B52" s="183"/>
      <c r="C52" s="183"/>
      <c r="D52" s="183"/>
    </row>
    <row r="53" spans="2:4" s="174" customFormat="1" ht="21" customHeight="1">
      <c r="B53" s="183"/>
      <c r="C53" s="183"/>
      <c r="D53" s="183"/>
    </row>
    <row r="54" spans="2:4" s="174" customFormat="1" ht="21" customHeight="1">
      <c r="B54" s="183"/>
      <c r="C54" s="183"/>
      <c r="D54" s="183"/>
    </row>
    <row r="55" spans="2:4" s="174" customFormat="1" ht="21" customHeight="1">
      <c r="B55" s="183"/>
      <c r="C55" s="183"/>
      <c r="D55" s="183"/>
    </row>
    <row r="56" spans="2:4" s="174" customFormat="1" ht="21" customHeight="1">
      <c r="B56" s="183"/>
      <c r="C56" s="183"/>
      <c r="D56" s="183"/>
    </row>
    <row r="57" spans="2:4" s="174" customFormat="1" ht="21" customHeight="1">
      <c r="B57" s="183"/>
      <c r="C57" s="183"/>
      <c r="D57" s="183"/>
    </row>
    <row r="58" spans="2:4" s="174" customFormat="1" ht="21" customHeight="1">
      <c r="B58" s="183"/>
      <c r="C58" s="183"/>
      <c r="D58" s="183"/>
    </row>
    <row r="59" spans="2:4" s="174" customFormat="1" ht="21" customHeight="1">
      <c r="B59" s="183"/>
      <c r="C59" s="183"/>
      <c r="D59" s="183"/>
    </row>
    <row r="60" spans="2:4" s="174" customFormat="1" ht="21" customHeight="1">
      <c r="B60" s="183"/>
      <c r="C60" s="183"/>
      <c r="D60" s="183"/>
    </row>
    <row r="61" spans="2:4" s="174" customFormat="1" ht="21" customHeight="1">
      <c r="B61" s="183"/>
      <c r="C61" s="183"/>
      <c r="D61" s="183"/>
    </row>
    <row r="62" spans="2:4" s="174" customFormat="1" ht="21" customHeight="1">
      <c r="B62" s="183"/>
      <c r="C62" s="183"/>
      <c r="D62" s="183"/>
    </row>
    <row r="63" spans="2:4" s="174" customFormat="1" ht="21" customHeight="1">
      <c r="B63" s="183"/>
      <c r="C63" s="183"/>
      <c r="D63" s="183"/>
    </row>
    <row r="64" spans="2:4" s="174" customFormat="1" ht="21" customHeight="1">
      <c r="B64" s="183"/>
      <c r="C64" s="183"/>
      <c r="D64" s="183"/>
    </row>
    <row r="65" spans="2:4" s="174" customFormat="1" ht="21" customHeight="1">
      <c r="B65" s="183"/>
      <c r="C65" s="183"/>
      <c r="D65" s="183"/>
    </row>
    <row r="66" spans="2:4" s="174" customFormat="1" ht="21" customHeight="1">
      <c r="B66" s="183"/>
      <c r="C66" s="183"/>
      <c r="D66" s="183"/>
    </row>
    <row r="67" spans="2:4" s="174" customFormat="1" ht="21" customHeight="1">
      <c r="B67" s="183"/>
      <c r="C67" s="183"/>
      <c r="D67" s="183"/>
    </row>
    <row r="68" spans="2:4" s="174" customFormat="1" ht="21" customHeight="1">
      <c r="B68" s="183"/>
      <c r="C68" s="183"/>
      <c r="D68" s="183"/>
    </row>
    <row r="69" spans="2:4" s="174" customFormat="1" ht="21" customHeight="1">
      <c r="B69" s="183"/>
      <c r="C69" s="183"/>
      <c r="D69" s="183"/>
    </row>
    <row r="70" spans="2:4" s="174" customFormat="1" ht="21" customHeight="1">
      <c r="B70" s="183"/>
      <c r="C70" s="183"/>
      <c r="D70" s="183"/>
    </row>
    <row r="71" spans="2:4" s="174" customFormat="1" ht="21" customHeight="1">
      <c r="B71" s="183"/>
      <c r="C71" s="183"/>
      <c r="D71" s="183"/>
    </row>
    <row r="72" spans="2:4" s="174" customFormat="1" ht="21" customHeight="1">
      <c r="B72" s="183"/>
      <c r="C72" s="183"/>
      <c r="D72" s="183"/>
    </row>
    <row r="73" spans="2:4" s="174" customFormat="1" ht="21" customHeight="1">
      <c r="B73" s="183"/>
      <c r="C73" s="183"/>
      <c r="D73" s="183"/>
    </row>
    <row r="74" spans="2:4" s="174" customFormat="1" ht="21" customHeight="1">
      <c r="B74" s="183"/>
      <c r="C74" s="183"/>
      <c r="D74" s="183"/>
    </row>
    <row r="75" spans="2:4" s="174" customFormat="1" ht="21" customHeight="1">
      <c r="B75" s="183"/>
      <c r="C75" s="183"/>
      <c r="D75" s="183"/>
    </row>
    <row r="76" spans="2:4" s="174" customFormat="1" ht="21" customHeight="1">
      <c r="B76" s="183"/>
      <c r="C76" s="183"/>
      <c r="D76" s="183"/>
    </row>
    <row r="77" spans="2:4" s="174" customFormat="1" ht="21" customHeight="1">
      <c r="B77" s="183"/>
      <c r="C77" s="183"/>
      <c r="D77" s="183"/>
    </row>
    <row r="78" spans="2:4" s="174" customFormat="1" ht="21" customHeight="1">
      <c r="B78" s="183"/>
      <c r="C78" s="183"/>
      <c r="D78" s="183"/>
    </row>
    <row r="79" spans="2:4" s="174" customFormat="1" ht="21" customHeight="1">
      <c r="B79" s="183"/>
      <c r="C79" s="183"/>
      <c r="D79" s="183"/>
    </row>
    <row r="80" spans="2:4" s="174" customFormat="1" ht="21" customHeight="1">
      <c r="B80" s="183"/>
      <c r="C80" s="183"/>
      <c r="D80" s="183"/>
    </row>
    <row r="81" spans="2:4" s="174" customFormat="1" ht="21" customHeight="1">
      <c r="B81" s="183"/>
      <c r="C81" s="183"/>
      <c r="D81" s="183"/>
    </row>
    <row r="82" spans="2:4" s="174" customFormat="1" ht="21" customHeight="1">
      <c r="B82" s="183"/>
      <c r="C82" s="183"/>
      <c r="D82" s="183"/>
    </row>
    <row r="83" spans="2:4" s="174" customFormat="1" ht="21" customHeight="1">
      <c r="B83" s="183"/>
      <c r="C83" s="183"/>
      <c r="D83" s="183"/>
    </row>
    <row r="84" spans="2:4" s="174" customFormat="1" ht="21" customHeight="1">
      <c r="B84" s="183"/>
      <c r="C84" s="183"/>
      <c r="D84" s="183"/>
    </row>
    <row r="85" spans="2:4" s="174" customFormat="1" ht="21" customHeight="1">
      <c r="B85" s="183"/>
      <c r="C85" s="183"/>
      <c r="D85" s="183"/>
    </row>
    <row r="86" spans="2:4" s="174" customFormat="1" ht="21" customHeight="1">
      <c r="B86" s="183"/>
      <c r="C86" s="183"/>
      <c r="D86" s="183"/>
    </row>
    <row r="87" spans="2:4" s="174" customFormat="1" ht="21" customHeight="1">
      <c r="B87" s="183"/>
      <c r="C87" s="183"/>
      <c r="D87" s="183"/>
    </row>
    <row r="88" spans="2:4" s="174" customFormat="1" ht="21" customHeight="1">
      <c r="B88" s="183"/>
      <c r="C88" s="183"/>
      <c r="D88" s="183"/>
    </row>
    <row r="89" spans="2:4" s="174" customFormat="1" ht="21" customHeight="1">
      <c r="B89" s="183"/>
      <c r="C89" s="183"/>
      <c r="D89" s="183"/>
    </row>
    <row r="90" spans="2:4" s="174" customFormat="1" ht="21" customHeight="1">
      <c r="B90" s="183"/>
      <c r="C90" s="183"/>
      <c r="D90" s="183"/>
    </row>
    <row r="91" spans="2:4" s="174" customFormat="1" ht="21" customHeight="1">
      <c r="B91" s="183"/>
      <c r="C91" s="183"/>
      <c r="D91" s="183"/>
    </row>
    <row r="92" spans="2:4" s="174" customFormat="1" ht="21" customHeight="1">
      <c r="B92" s="183"/>
      <c r="C92" s="183"/>
      <c r="D92" s="183"/>
    </row>
    <row r="93" spans="2:4" s="174" customFormat="1" ht="21" customHeight="1">
      <c r="B93" s="183"/>
      <c r="C93" s="183"/>
      <c r="D93" s="183"/>
    </row>
    <row r="94" spans="2:4" s="174" customFormat="1" ht="21" customHeight="1">
      <c r="B94" s="183"/>
      <c r="C94" s="183"/>
      <c r="D94" s="183"/>
    </row>
    <row r="95" spans="2:4" s="174" customFormat="1" ht="21" customHeight="1">
      <c r="B95" s="183"/>
      <c r="C95" s="183"/>
      <c r="D95" s="183"/>
    </row>
    <row r="96" spans="2:4" s="174" customFormat="1" ht="21" customHeight="1">
      <c r="B96" s="183"/>
      <c r="C96" s="183"/>
      <c r="D96" s="183"/>
    </row>
    <row r="97" spans="2:4" s="174" customFormat="1" ht="21" customHeight="1">
      <c r="B97" s="183"/>
      <c r="C97" s="183"/>
      <c r="D97" s="183"/>
    </row>
    <row r="98" spans="2:4" s="174" customFormat="1" ht="21" customHeight="1">
      <c r="B98" s="183"/>
      <c r="C98" s="183"/>
      <c r="D98" s="183"/>
    </row>
    <row r="99" spans="2:4" s="174" customFormat="1" ht="21" customHeight="1">
      <c r="B99" s="183"/>
      <c r="C99" s="183"/>
      <c r="D99" s="183"/>
    </row>
    <row r="100" spans="2:4" s="174" customFormat="1" ht="21" customHeight="1">
      <c r="B100" s="183"/>
      <c r="C100" s="183"/>
      <c r="D100" s="183"/>
    </row>
    <row r="101" spans="2:4" s="174" customFormat="1" ht="21" customHeight="1">
      <c r="B101" s="183"/>
      <c r="C101" s="183"/>
      <c r="D101" s="183"/>
    </row>
    <row r="102" spans="2:4" s="174" customFormat="1" ht="21" customHeight="1">
      <c r="B102" s="183"/>
      <c r="C102" s="183"/>
      <c r="D102" s="183"/>
    </row>
    <row r="103" spans="2:4" s="174" customFormat="1" ht="21" customHeight="1">
      <c r="B103" s="183"/>
      <c r="C103" s="183"/>
      <c r="D103" s="183"/>
    </row>
    <row r="104" spans="2:4" s="174" customFormat="1" ht="21" customHeight="1">
      <c r="B104" s="183"/>
      <c r="C104" s="183"/>
      <c r="D104" s="183"/>
    </row>
    <row r="105" spans="2:4" s="174" customFormat="1" ht="21" customHeight="1">
      <c r="B105" s="183"/>
      <c r="C105" s="183"/>
      <c r="D105" s="183"/>
    </row>
    <row r="106" spans="2:4" s="174" customFormat="1" ht="21" customHeight="1">
      <c r="B106" s="183"/>
      <c r="C106" s="183"/>
      <c r="D106" s="183"/>
    </row>
    <row r="107" spans="2:4" s="174" customFormat="1" ht="21" customHeight="1">
      <c r="B107" s="183"/>
      <c r="C107" s="183"/>
      <c r="D107" s="183"/>
    </row>
    <row r="108" spans="2:4" s="174" customFormat="1" ht="21" customHeight="1">
      <c r="B108" s="183"/>
      <c r="C108" s="183"/>
      <c r="D108" s="183"/>
    </row>
    <row r="109" spans="2:4" s="174" customFormat="1" ht="21" customHeight="1">
      <c r="B109" s="183"/>
      <c r="C109" s="183"/>
      <c r="D109" s="183"/>
    </row>
    <row r="110" spans="2:4" s="174" customFormat="1" ht="21" customHeight="1">
      <c r="B110" s="183"/>
      <c r="C110" s="183"/>
      <c r="D110" s="183"/>
    </row>
    <row r="111" spans="2:4" s="174" customFormat="1" ht="21" customHeight="1">
      <c r="B111" s="183"/>
      <c r="C111" s="183"/>
      <c r="D111" s="183"/>
    </row>
    <row r="112" spans="2:4" s="174" customFormat="1" ht="21" customHeight="1">
      <c r="B112" s="183"/>
      <c r="C112" s="183"/>
      <c r="D112" s="183"/>
    </row>
    <row r="113" spans="2:4" s="174" customFormat="1" ht="21" customHeight="1">
      <c r="B113" s="183"/>
      <c r="C113" s="183"/>
      <c r="D113" s="183"/>
    </row>
    <row r="114" spans="2:4" s="174" customFormat="1" ht="21" customHeight="1">
      <c r="B114" s="183"/>
      <c r="C114" s="183"/>
      <c r="D114" s="183"/>
    </row>
    <row r="115" spans="2:4" s="174" customFormat="1" ht="21" customHeight="1">
      <c r="B115" s="183"/>
      <c r="C115" s="183"/>
      <c r="D115" s="183"/>
    </row>
    <row r="116" spans="2:4" s="174" customFormat="1" ht="21" customHeight="1">
      <c r="B116" s="183"/>
      <c r="C116" s="183"/>
      <c r="D116" s="183"/>
    </row>
    <row r="117" spans="2:4" s="174" customFormat="1" ht="21" customHeight="1">
      <c r="B117" s="183"/>
      <c r="C117" s="183"/>
      <c r="D117" s="183"/>
    </row>
    <row r="118" spans="2:4" s="174" customFormat="1" ht="21" customHeight="1">
      <c r="B118" s="183"/>
      <c r="C118" s="183"/>
      <c r="D118" s="183"/>
    </row>
    <row r="119" spans="2:4" s="174" customFormat="1" ht="21" customHeight="1">
      <c r="B119" s="183"/>
      <c r="C119" s="183"/>
      <c r="D119" s="183"/>
    </row>
    <row r="120" spans="2:4" s="174" customFormat="1" ht="21" customHeight="1">
      <c r="B120" s="183"/>
      <c r="C120" s="183"/>
      <c r="D120" s="183"/>
    </row>
    <row r="121" spans="2:4" s="174" customFormat="1" ht="21" customHeight="1">
      <c r="B121" s="183"/>
      <c r="C121" s="183"/>
      <c r="D121" s="183"/>
    </row>
    <row r="122" spans="2:4" s="174" customFormat="1" ht="21" customHeight="1">
      <c r="B122" s="183"/>
      <c r="C122" s="183"/>
      <c r="D122" s="183"/>
    </row>
    <row r="123" spans="2:4" s="174" customFormat="1" ht="21" customHeight="1">
      <c r="B123" s="183"/>
      <c r="C123" s="183"/>
      <c r="D123" s="183"/>
    </row>
    <row r="124" spans="2:4" s="174" customFormat="1" ht="21" customHeight="1">
      <c r="B124" s="183"/>
      <c r="C124" s="183"/>
      <c r="D124" s="183"/>
    </row>
    <row r="125" spans="2:4" s="174" customFormat="1" ht="21" customHeight="1">
      <c r="B125" s="183"/>
      <c r="C125" s="183"/>
      <c r="D125" s="183"/>
    </row>
    <row r="126" spans="2:4" s="174" customFormat="1" ht="21" customHeight="1">
      <c r="B126" s="183"/>
      <c r="C126" s="183"/>
      <c r="D126" s="183"/>
    </row>
    <row r="127" spans="2:4" s="174" customFormat="1" ht="21" customHeight="1">
      <c r="B127" s="183"/>
      <c r="C127" s="183"/>
      <c r="D127" s="183"/>
    </row>
    <row r="128" spans="2:4" s="174" customFormat="1" ht="21" customHeight="1">
      <c r="B128" s="183"/>
      <c r="C128" s="183"/>
      <c r="D128" s="183"/>
    </row>
    <row r="129" spans="2:4" s="174" customFormat="1" ht="21" customHeight="1">
      <c r="B129" s="183"/>
      <c r="C129" s="183"/>
      <c r="D129" s="183"/>
    </row>
    <row r="130" spans="2:4" s="174" customFormat="1" ht="21" customHeight="1">
      <c r="B130" s="183"/>
      <c r="C130" s="183"/>
      <c r="D130" s="183"/>
    </row>
    <row r="131" spans="2:4" s="174" customFormat="1" ht="21" customHeight="1">
      <c r="B131" s="183"/>
      <c r="C131" s="183"/>
      <c r="D131" s="183"/>
    </row>
    <row r="132" spans="2:4" s="174" customFormat="1" ht="21" customHeight="1">
      <c r="B132" s="183"/>
      <c r="C132" s="183"/>
      <c r="D132" s="183"/>
    </row>
    <row r="133" spans="2:4" s="174" customFormat="1" ht="21" customHeight="1">
      <c r="B133" s="183"/>
      <c r="C133" s="183"/>
      <c r="D133" s="183"/>
    </row>
    <row r="134" spans="2:4" s="174" customFormat="1" ht="21" customHeight="1">
      <c r="B134" s="183"/>
      <c r="C134" s="183"/>
      <c r="D134" s="183"/>
    </row>
    <row r="135" spans="2:4" s="174" customFormat="1" ht="21" customHeight="1">
      <c r="B135" s="183"/>
      <c r="C135" s="183"/>
      <c r="D135" s="183"/>
    </row>
    <row r="136" spans="2:4" s="174" customFormat="1" ht="21" customHeight="1">
      <c r="B136" s="183"/>
      <c r="C136" s="183"/>
      <c r="D136" s="183"/>
    </row>
    <row r="137" spans="2:4" s="174" customFormat="1" ht="21" customHeight="1">
      <c r="B137" s="183"/>
      <c r="C137" s="183"/>
      <c r="D137" s="183"/>
    </row>
    <row r="138" spans="2:4" s="174" customFormat="1" ht="21" customHeight="1">
      <c r="B138" s="183"/>
      <c r="C138" s="183"/>
      <c r="D138" s="183"/>
    </row>
    <row r="139" spans="2:4" s="174" customFormat="1" ht="21" customHeight="1">
      <c r="B139" s="183"/>
      <c r="C139" s="183"/>
      <c r="D139" s="183"/>
    </row>
    <row r="140" spans="2:4" s="174" customFormat="1" ht="21" customHeight="1">
      <c r="B140" s="183"/>
      <c r="C140" s="183"/>
      <c r="D140" s="183"/>
    </row>
    <row r="141" spans="2:4" s="174" customFormat="1" ht="21" customHeight="1">
      <c r="B141" s="183"/>
      <c r="C141" s="183"/>
      <c r="D141" s="183"/>
    </row>
    <row r="142" spans="2:4" s="174" customFormat="1" ht="21" customHeight="1">
      <c r="B142" s="183"/>
      <c r="C142" s="183"/>
      <c r="D142" s="183"/>
    </row>
    <row r="143" spans="2:4" s="174" customFormat="1" ht="21" customHeight="1">
      <c r="B143" s="183"/>
      <c r="C143" s="183"/>
      <c r="D143" s="183"/>
    </row>
    <row r="144" spans="2:4" s="174" customFormat="1" ht="21" customHeight="1">
      <c r="B144" s="183"/>
      <c r="C144" s="183"/>
      <c r="D144" s="183"/>
    </row>
    <row r="145" spans="2:4" s="174" customFormat="1" ht="21" customHeight="1">
      <c r="B145" s="183"/>
      <c r="C145" s="183"/>
      <c r="D145" s="183"/>
    </row>
    <row r="146" spans="2:4" s="174" customFormat="1" ht="21" customHeight="1">
      <c r="B146" s="183"/>
      <c r="C146" s="183"/>
      <c r="D146" s="183"/>
    </row>
    <row r="147" spans="2:4" s="174" customFormat="1" ht="21" customHeight="1">
      <c r="B147" s="183"/>
      <c r="C147" s="183"/>
      <c r="D147" s="183"/>
    </row>
    <row r="148" spans="2:4" s="174" customFormat="1" ht="21" customHeight="1">
      <c r="B148" s="183"/>
      <c r="C148" s="183"/>
      <c r="D148" s="183"/>
    </row>
    <row r="149" spans="2:4" s="174" customFormat="1" ht="21" customHeight="1">
      <c r="B149" s="183"/>
      <c r="C149" s="183"/>
      <c r="D149" s="183"/>
    </row>
    <row r="150" spans="2:4" s="174" customFormat="1" ht="21" customHeight="1">
      <c r="B150" s="183"/>
      <c r="C150" s="183"/>
      <c r="D150" s="183"/>
    </row>
    <row r="151" spans="2:4" s="174" customFormat="1" ht="21" customHeight="1">
      <c r="B151" s="183"/>
      <c r="C151" s="183"/>
      <c r="D151" s="183"/>
    </row>
    <row r="152" spans="2:4" s="174" customFormat="1" ht="21" customHeight="1">
      <c r="B152" s="183"/>
      <c r="C152" s="183"/>
      <c r="D152" s="183"/>
    </row>
    <row r="153" spans="2:4" s="174" customFormat="1" ht="21" customHeight="1">
      <c r="B153" s="183"/>
      <c r="C153" s="183"/>
      <c r="D153" s="183"/>
    </row>
    <row r="154" spans="2:4" s="174" customFormat="1" ht="21" customHeight="1">
      <c r="B154" s="183"/>
      <c r="C154" s="183"/>
      <c r="D154" s="183"/>
    </row>
    <row r="155" spans="2:4" s="174" customFormat="1" ht="21" customHeight="1">
      <c r="B155" s="183"/>
      <c r="C155" s="183"/>
      <c r="D155" s="183"/>
    </row>
    <row r="156" spans="2:4" s="174" customFormat="1" ht="21" customHeight="1">
      <c r="B156" s="183"/>
      <c r="C156" s="183"/>
      <c r="D156" s="183"/>
    </row>
    <row r="157" spans="2:4" s="174" customFormat="1" ht="21" customHeight="1">
      <c r="B157" s="183"/>
      <c r="C157" s="183"/>
      <c r="D157" s="183"/>
    </row>
    <row r="158" spans="2:4" s="174" customFormat="1" ht="21" customHeight="1">
      <c r="B158" s="183"/>
      <c r="C158" s="183"/>
      <c r="D158" s="183"/>
    </row>
    <row r="159" spans="2:4" s="174" customFormat="1" ht="21" customHeight="1">
      <c r="B159" s="183"/>
      <c r="C159" s="183"/>
      <c r="D159" s="183"/>
    </row>
    <row r="160" spans="2:4" s="174" customFormat="1" ht="21" customHeight="1">
      <c r="B160" s="183"/>
      <c r="C160" s="183"/>
      <c r="D160" s="183"/>
    </row>
    <row r="161" spans="2:4" s="174" customFormat="1" ht="21" customHeight="1">
      <c r="B161" s="183"/>
      <c r="C161" s="183"/>
      <c r="D161" s="183"/>
    </row>
    <row r="162" spans="2:4" s="174" customFormat="1" ht="21" customHeight="1">
      <c r="B162" s="183"/>
      <c r="C162" s="183"/>
      <c r="D162" s="183"/>
    </row>
    <row r="163" spans="2:4" s="174" customFormat="1" ht="21" customHeight="1">
      <c r="B163" s="183"/>
      <c r="C163" s="183"/>
      <c r="D163" s="183"/>
    </row>
    <row r="164" spans="2:4" s="174" customFormat="1" ht="21" customHeight="1">
      <c r="B164" s="183"/>
      <c r="C164" s="183"/>
      <c r="D164" s="183"/>
    </row>
    <row r="165" spans="2:4" s="174" customFormat="1" ht="21" customHeight="1">
      <c r="B165" s="183"/>
      <c r="C165" s="183"/>
      <c r="D165" s="183"/>
    </row>
    <row r="166" spans="2:4" s="174" customFormat="1" ht="21" customHeight="1">
      <c r="B166" s="183"/>
      <c r="C166" s="183"/>
      <c r="D166" s="183"/>
    </row>
    <row r="167" spans="2:4" s="174" customFormat="1" ht="21" customHeight="1">
      <c r="B167" s="183"/>
      <c r="C167" s="183"/>
      <c r="D167" s="183"/>
    </row>
    <row r="168" spans="2:4" s="174" customFormat="1" ht="21" customHeight="1">
      <c r="B168" s="183"/>
      <c r="C168" s="183"/>
      <c r="D168" s="183"/>
    </row>
    <row r="169" spans="2:4" s="174" customFormat="1" ht="21" customHeight="1">
      <c r="B169" s="183"/>
      <c r="C169" s="183"/>
      <c r="D169" s="183"/>
    </row>
    <row r="170" spans="2:4" s="174" customFormat="1" ht="21" customHeight="1">
      <c r="B170" s="183"/>
      <c r="C170" s="183"/>
      <c r="D170" s="183"/>
    </row>
    <row r="171" spans="2:4" s="174" customFormat="1" ht="21" customHeight="1">
      <c r="B171" s="183"/>
      <c r="C171" s="183"/>
      <c r="D171" s="183"/>
    </row>
    <row r="172" spans="2:4" s="174" customFormat="1" ht="21" customHeight="1">
      <c r="B172" s="183"/>
      <c r="C172" s="183"/>
      <c r="D172" s="183"/>
    </row>
    <row r="173" spans="2:4" s="174" customFormat="1" ht="21" customHeight="1">
      <c r="B173" s="183"/>
      <c r="C173" s="183"/>
      <c r="D173" s="183"/>
    </row>
    <row r="174" spans="2:4" s="174" customFormat="1" ht="21" customHeight="1">
      <c r="B174" s="183"/>
      <c r="C174" s="183"/>
      <c r="D174" s="183"/>
    </row>
    <row r="175" spans="2:4" s="174" customFormat="1" ht="21" customHeight="1">
      <c r="B175" s="183"/>
      <c r="C175" s="183"/>
      <c r="D175" s="183"/>
    </row>
    <row r="176" spans="2:4" s="174" customFormat="1" ht="21" customHeight="1">
      <c r="B176" s="183"/>
      <c r="C176" s="183"/>
      <c r="D176" s="183"/>
    </row>
    <row r="177" spans="2:4" s="174" customFormat="1" ht="21" customHeight="1">
      <c r="B177" s="183"/>
      <c r="C177" s="183"/>
      <c r="D177" s="183"/>
    </row>
    <row r="178" spans="2:4" s="174" customFormat="1" ht="21" customHeight="1">
      <c r="B178" s="183"/>
      <c r="C178" s="183"/>
      <c r="D178" s="183"/>
    </row>
    <row r="179" spans="2:4" s="174" customFormat="1" ht="21" customHeight="1">
      <c r="B179" s="183"/>
      <c r="C179" s="183"/>
      <c r="D179" s="183"/>
    </row>
    <row r="180" spans="2:4" s="174" customFormat="1" ht="21" customHeight="1">
      <c r="B180" s="183"/>
      <c r="C180" s="183"/>
      <c r="D180" s="183"/>
    </row>
    <row r="181" spans="2:4" s="174" customFormat="1" ht="21" customHeight="1">
      <c r="B181" s="183"/>
      <c r="C181" s="183"/>
      <c r="D181" s="183"/>
    </row>
    <row r="182" spans="2:4" s="174" customFormat="1" ht="21" customHeight="1">
      <c r="B182" s="183"/>
      <c r="C182" s="183"/>
      <c r="D182" s="183"/>
    </row>
    <row r="183" spans="2:4" s="174" customFormat="1" ht="21" customHeight="1">
      <c r="B183" s="183"/>
      <c r="C183" s="183"/>
      <c r="D183" s="183"/>
    </row>
    <row r="184" spans="2:4" s="174" customFormat="1" ht="21" customHeight="1">
      <c r="B184" s="183"/>
      <c r="C184" s="183"/>
      <c r="D184" s="183"/>
    </row>
    <row r="185" spans="2:4" s="174" customFormat="1" ht="21" customHeight="1">
      <c r="B185" s="183"/>
      <c r="C185" s="183"/>
      <c r="D185" s="183"/>
    </row>
    <row r="186" spans="2:4" s="174" customFormat="1" ht="21" customHeight="1">
      <c r="B186" s="183"/>
      <c r="C186" s="183"/>
      <c r="D186" s="183"/>
    </row>
    <row r="187" spans="2:4" s="174" customFormat="1" ht="21" customHeight="1">
      <c r="B187" s="183"/>
      <c r="C187" s="183"/>
      <c r="D187" s="183"/>
    </row>
    <row r="188" spans="2:4" s="174" customFormat="1" ht="21" customHeight="1">
      <c r="B188" s="183"/>
      <c r="C188" s="183"/>
      <c r="D188" s="183"/>
    </row>
    <row r="189" spans="2:4" s="174" customFormat="1" ht="21" customHeight="1">
      <c r="B189" s="183"/>
      <c r="C189" s="183"/>
      <c r="D189" s="183"/>
    </row>
    <row r="190" spans="2:4" s="174" customFormat="1" ht="21" customHeight="1">
      <c r="B190" s="183"/>
      <c r="C190" s="183"/>
      <c r="D190" s="183"/>
    </row>
    <row r="191" spans="2:4" s="174" customFormat="1" ht="21" customHeight="1">
      <c r="B191" s="183"/>
      <c r="C191" s="183"/>
      <c r="D191" s="183"/>
    </row>
    <row r="192" spans="2:4" s="174" customFormat="1" ht="21" customHeight="1">
      <c r="B192" s="183"/>
      <c r="C192" s="183"/>
      <c r="D192" s="183"/>
    </row>
    <row r="193" spans="2:4" s="174" customFormat="1" ht="21" customHeight="1">
      <c r="B193" s="183"/>
      <c r="C193" s="183"/>
      <c r="D193" s="183"/>
    </row>
    <row r="194" spans="2:4" s="174" customFormat="1" ht="21" customHeight="1">
      <c r="B194" s="183"/>
      <c r="C194" s="183"/>
      <c r="D194" s="183"/>
    </row>
    <row r="195" spans="2:4" s="174" customFormat="1" ht="21" customHeight="1">
      <c r="B195" s="183"/>
      <c r="C195" s="183"/>
      <c r="D195" s="183"/>
    </row>
    <row r="196" spans="2:4" s="174" customFormat="1" ht="21" customHeight="1">
      <c r="B196" s="183"/>
      <c r="C196" s="183"/>
      <c r="D196" s="183"/>
    </row>
    <row r="197" spans="2:4" s="174" customFormat="1" ht="21" customHeight="1">
      <c r="B197" s="183"/>
      <c r="C197" s="183"/>
      <c r="D197" s="183"/>
    </row>
    <row r="198" spans="2:4" s="174" customFormat="1" ht="21" customHeight="1">
      <c r="B198" s="183"/>
      <c r="C198" s="183"/>
      <c r="D198" s="183"/>
    </row>
    <row r="199" spans="2:4" s="174" customFormat="1" ht="21" customHeight="1">
      <c r="B199" s="183"/>
      <c r="C199" s="183"/>
      <c r="D199" s="183"/>
    </row>
    <row r="200" spans="2:4" s="174" customFormat="1" ht="21" customHeight="1">
      <c r="B200" s="183"/>
      <c r="C200" s="183"/>
      <c r="D200" s="183"/>
    </row>
    <row r="201" spans="2:4" s="174" customFormat="1" ht="21" customHeight="1">
      <c r="B201" s="183"/>
      <c r="C201" s="183"/>
      <c r="D201" s="183"/>
    </row>
    <row r="202" spans="2:4" s="174" customFormat="1" ht="21" customHeight="1">
      <c r="B202" s="183"/>
      <c r="C202" s="183"/>
      <c r="D202" s="183"/>
    </row>
    <row r="203" spans="2:4" s="174" customFormat="1" ht="21" customHeight="1">
      <c r="B203" s="183"/>
      <c r="C203" s="183"/>
      <c r="D203" s="183"/>
    </row>
    <row r="204" spans="2:4" s="174" customFormat="1" ht="21" customHeight="1">
      <c r="B204" s="183"/>
      <c r="C204" s="183"/>
      <c r="D204" s="183"/>
    </row>
    <row r="205" spans="2:4" s="174" customFormat="1" ht="21" customHeight="1">
      <c r="B205" s="183"/>
      <c r="C205" s="183"/>
      <c r="D205" s="183"/>
    </row>
    <row r="206" spans="2:4" s="174" customFormat="1" ht="21" customHeight="1">
      <c r="B206" s="183"/>
      <c r="C206" s="183"/>
      <c r="D206" s="183"/>
    </row>
    <row r="207" spans="2:4" s="174" customFormat="1" ht="21" customHeight="1">
      <c r="B207" s="183"/>
      <c r="C207" s="183"/>
      <c r="D207" s="183"/>
    </row>
    <row r="208" spans="2:4" s="174" customFormat="1" ht="21" customHeight="1">
      <c r="B208" s="183"/>
      <c r="C208" s="183"/>
      <c r="D208" s="183"/>
    </row>
    <row r="209" spans="2:4" s="174" customFormat="1" ht="21" customHeight="1">
      <c r="B209" s="183"/>
      <c r="C209" s="183"/>
      <c r="D209" s="183"/>
    </row>
    <row r="210" spans="2:4" s="174" customFormat="1" ht="21" customHeight="1">
      <c r="B210" s="183"/>
      <c r="C210" s="183"/>
      <c r="D210" s="183"/>
    </row>
    <row r="211" spans="2:4" s="174" customFormat="1" ht="21" customHeight="1">
      <c r="B211" s="183"/>
      <c r="C211" s="183"/>
      <c r="D211" s="183"/>
    </row>
    <row r="212" spans="2:4" s="174" customFormat="1" ht="21" customHeight="1">
      <c r="B212" s="183"/>
      <c r="C212" s="183"/>
      <c r="D212" s="183"/>
    </row>
    <row r="213" spans="2:4" s="174" customFormat="1" ht="21" customHeight="1">
      <c r="B213" s="183"/>
      <c r="C213" s="183"/>
      <c r="D213" s="183"/>
    </row>
    <row r="214" spans="2:4" s="174" customFormat="1" ht="21" customHeight="1">
      <c r="B214" s="183"/>
      <c r="C214" s="183"/>
      <c r="D214" s="183"/>
    </row>
    <row r="215" spans="2:4" s="174" customFormat="1" ht="21" customHeight="1">
      <c r="B215" s="183"/>
      <c r="C215" s="183"/>
      <c r="D215" s="183"/>
    </row>
    <row r="216" spans="2:4" s="174" customFormat="1" ht="21" customHeight="1">
      <c r="B216" s="183"/>
      <c r="C216" s="183"/>
      <c r="D216" s="183"/>
    </row>
    <row r="217" spans="2:4" s="174" customFormat="1" ht="21" customHeight="1">
      <c r="B217" s="183"/>
      <c r="C217" s="183"/>
      <c r="D217" s="183"/>
    </row>
    <row r="218" spans="2:4" s="174" customFormat="1" ht="21" customHeight="1">
      <c r="B218" s="183"/>
      <c r="C218" s="183"/>
      <c r="D218" s="183"/>
    </row>
    <row r="219" spans="2:4" s="174" customFormat="1" ht="21" customHeight="1">
      <c r="B219" s="183"/>
      <c r="C219" s="183"/>
      <c r="D219" s="183"/>
    </row>
    <row r="220" spans="2:4" s="174" customFormat="1" ht="21" customHeight="1">
      <c r="B220" s="183"/>
      <c r="C220" s="183"/>
      <c r="D220" s="183"/>
    </row>
    <row r="221" spans="2:4" s="174" customFormat="1" ht="21" customHeight="1">
      <c r="B221" s="183"/>
      <c r="C221" s="183"/>
      <c r="D221" s="183"/>
    </row>
    <row r="222" spans="2:4" s="174" customFormat="1" ht="21" customHeight="1">
      <c r="B222" s="183"/>
      <c r="C222" s="183"/>
      <c r="D222" s="183"/>
    </row>
    <row r="223" spans="2:4" s="174" customFormat="1" ht="21" customHeight="1">
      <c r="B223" s="183"/>
      <c r="C223" s="183"/>
      <c r="D223" s="183"/>
    </row>
    <row r="224" spans="2:4" s="174" customFormat="1" ht="21" customHeight="1">
      <c r="B224" s="183"/>
      <c r="C224" s="183"/>
      <c r="D224" s="183"/>
    </row>
    <row r="225" spans="2:4" s="174" customFormat="1" ht="21" customHeight="1">
      <c r="B225" s="183"/>
      <c r="C225" s="183"/>
      <c r="D225" s="183"/>
    </row>
    <row r="226" spans="2:4" s="174" customFormat="1" ht="21" customHeight="1">
      <c r="B226" s="183"/>
      <c r="C226" s="183"/>
      <c r="D226" s="183"/>
    </row>
    <row r="227" spans="2:4" s="174" customFormat="1" ht="21" customHeight="1">
      <c r="B227" s="183"/>
      <c r="C227" s="183"/>
      <c r="D227" s="183"/>
    </row>
    <row r="228" spans="2:4" s="174" customFormat="1" ht="21" customHeight="1">
      <c r="B228" s="183"/>
      <c r="C228" s="183"/>
      <c r="D228" s="183"/>
    </row>
    <row r="229" spans="2:4" s="174" customFormat="1" ht="21" customHeight="1">
      <c r="B229" s="183"/>
      <c r="C229" s="183"/>
      <c r="D229" s="183"/>
    </row>
    <row r="230" spans="2:4" s="174" customFormat="1" ht="21" customHeight="1">
      <c r="B230" s="183"/>
      <c r="C230" s="183"/>
      <c r="D230" s="183"/>
    </row>
    <row r="231" spans="2:4" s="174" customFormat="1" ht="21" customHeight="1">
      <c r="B231" s="183"/>
      <c r="C231" s="183"/>
      <c r="D231" s="183"/>
    </row>
    <row r="232" spans="2:4" s="174" customFormat="1" ht="21" customHeight="1">
      <c r="B232" s="183"/>
      <c r="C232" s="183"/>
      <c r="D232" s="183"/>
    </row>
    <row r="233" spans="2:4" s="174" customFormat="1" ht="21" customHeight="1">
      <c r="B233" s="183"/>
      <c r="C233" s="183"/>
      <c r="D233" s="183"/>
    </row>
    <row r="234" spans="2:4" s="174" customFormat="1" ht="21" customHeight="1">
      <c r="B234" s="183"/>
      <c r="C234" s="183"/>
      <c r="D234" s="183"/>
    </row>
    <row r="235" spans="2:4" s="174" customFormat="1" ht="21" customHeight="1">
      <c r="B235" s="183"/>
      <c r="C235" s="183"/>
      <c r="D235" s="183"/>
    </row>
    <row r="236" spans="2:4" s="174" customFormat="1" ht="21" customHeight="1">
      <c r="B236" s="183"/>
      <c r="C236" s="183"/>
      <c r="D236" s="183"/>
    </row>
    <row r="237" spans="2:4" s="174" customFormat="1" ht="21" customHeight="1">
      <c r="B237" s="183"/>
      <c r="C237" s="183"/>
      <c r="D237" s="183"/>
    </row>
    <row r="238" spans="2:4" s="174" customFormat="1" ht="21" customHeight="1">
      <c r="B238" s="183"/>
      <c r="C238" s="183"/>
      <c r="D238" s="183"/>
    </row>
    <row r="239" spans="2:4" s="174" customFormat="1" ht="21" customHeight="1">
      <c r="B239" s="183"/>
      <c r="C239" s="183"/>
      <c r="D239" s="183"/>
    </row>
    <row r="240" spans="2:4" s="174" customFormat="1" ht="21" customHeight="1">
      <c r="B240" s="183"/>
      <c r="C240" s="183"/>
      <c r="D240" s="183"/>
    </row>
    <row r="241" spans="2:4" s="174" customFormat="1" ht="21" customHeight="1">
      <c r="B241" s="183"/>
      <c r="C241" s="183"/>
      <c r="D241" s="183"/>
    </row>
    <row r="242" spans="2:4" s="174" customFormat="1" ht="21" customHeight="1">
      <c r="B242" s="183"/>
      <c r="C242" s="183"/>
      <c r="D242" s="183"/>
    </row>
    <row r="243" spans="2:4" s="174" customFormat="1" ht="21" customHeight="1">
      <c r="B243" s="183"/>
      <c r="C243" s="183"/>
      <c r="D243" s="183"/>
    </row>
    <row r="244" spans="2:4" s="174" customFormat="1" ht="21" customHeight="1">
      <c r="B244" s="183"/>
      <c r="C244" s="183"/>
      <c r="D244" s="183"/>
    </row>
    <row r="245" spans="2:4" s="174" customFormat="1" ht="21" customHeight="1">
      <c r="B245" s="183"/>
      <c r="C245" s="183"/>
      <c r="D245" s="183"/>
    </row>
    <row r="246" spans="2:4" s="174" customFormat="1" ht="21" customHeight="1">
      <c r="B246" s="183"/>
      <c r="C246" s="183"/>
      <c r="D246" s="183"/>
    </row>
    <row r="247" spans="2:4" s="174" customFormat="1" ht="21" customHeight="1">
      <c r="B247" s="183"/>
      <c r="C247" s="183"/>
      <c r="D247" s="183"/>
    </row>
    <row r="248" spans="2:4" s="174" customFormat="1" ht="21" customHeight="1">
      <c r="B248" s="183"/>
      <c r="C248" s="183"/>
      <c r="D248" s="183"/>
    </row>
    <row r="249" spans="2:4" s="174" customFormat="1" ht="21" customHeight="1">
      <c r="B249" s="183"/>
      <c r="C249" s="183"/>
      <c r="D249" s="183"/>
    </row>
    <row r="250" spans="2:4" s="174" customFormat="1" ht="21" customHeight="1">
      <c r="B250" s="183"/>
      <c r="C250" s="183"/>
      <c r="D250" s="183"/>
    </row>
    <row r="251" spans="2:4" s="174" customFormat="1" ht="21" customHeight="1">
      <c r="B251" s="183"/>
      <c r="C251" s="183"/>
      <c r="D251" s="183"/>
    </row>
    <row r="252" spans="2:4" s="174" customFormat="1" ht="21" customHeight="1">
      <c r="B252" s="183"/>
      <c r="C252" s="183"/>
      <c r="D252" s="183"/>
    </row>
    <row r="253" spans="2:4" s="174" customFormat="1" ht="21" customHeight="1">
      <c r="B253" s="183"/>
      <c r="C253" s="183"/>
      <c r="D253" s="183"/>
    </row>
    <row r="254" spans="2:4" s="174" customFormat="1" ht="21" customHeight="1">
      <c r="B254" s="183"/>
      <c r="C254" s="183"/>
      <c r="D254" s="183"/>
    </row>
    <row r="255" spans="2:4" s="174" customFormat="1" ht="21" customHeight="1">
      <c r="B255" s="183"/>
      <c r="C255" s="183"/>
      <c r="D255" s="183"/>
    </row>
    <row r="256" spans="2:4" s="174" customFormat="1" ht="21" customHeight="1">
      <c r="B256" s="183"/>
      <c r="C256" s="183"/>
      <c r="D256" s="183"/>
    </row>
    <row r="257" spans="2:4" s="174" customFormat="1" ht="21" customHeight="1">
      <c r="B257" s="183"/>
      <c r="C257" s="183"/>
      <c r="D257" s="183"/>
    </row>
    <row r="258" spans="2:4" s="174" customFormat="1" ht="21" customHeight="1">
      <c r="B258" s="183"/>
      <c r="C258" s="183"/>
      <c r="D258" s="183"/>
    </row>
    <row r="259" spans="2:4" s="174" customFormat="1" ht="21" customHeight="1">
      <c r="B259" s="183"/>
      <c r="C259" s="183"/>
      <c r="D259" s="183"/>
    </row>
    <row r="260" spans="2:4" s="174" customFormat="1" ht="21" customHeight="1">
      <c r="B260" s="183"/>
      <c r="C260" s="183"/>
      <c r="D260" s="183"/>
    </row>
    <row r="261" spans="2:4" s="174" customFormat="1" ht="21" customHeight="1">
      <c r="B261" s="183"/>
      <c r="C261" s="183"/>
      <c r="D261" s="183"/>
    </row>
    <row r="262" spans="2:4" s="174" customFormat="1" ht="21" customHeight="1">
      <c r="B262" s="183"/>
      <c r="C262" s="183"/>
      <c r="D262" s="183"/>
    </row>
    <row r="263" spans="2:4" s="174" customFormat="1" ht="21" customHeight="1">
      <c r="B263" s="183"/>
      <c r="C263" s="183"/>
      <c r="D263" s="183"/>
    </row>
    <row r="264" spans="2:4" s="174" customFormat="1" ht="21" customHeight="1">
      <c r="B264" s="183"/>
      <c r="C264" s="183"/>
      <c r="D264" s="183"/>
    </row>
    <row r="265" spans="2:4" s="174" customFormat="1" ht="21" customHeight="1">
      <c r="B265" s="183"/>
      <c r="C265" s="183"/>
      <c r="D265" s="183"/>
    </row>
    <row r="266" spans="2:4" s="174" customFormat="1" ht="21" customHeight="1">
      <c r="B266" s="183"/>
      <c r="C266" s="183"/>
      <c r="D266" s="183"/>
    </row>
    <row r="267" spans="2:4" s="174" customFormat="1" ht="21" customHeight="1">
      <c r="B267" s="183"/>
      <c r="C267" s="183"/>
      <c r="D267" s="183"/>
    </row>
    <row r="268" spans="2:4" s="174" customFormat="1" ht="21" customHeight="1">
      <c r="B268" s="183"/>
      <c r="C268" s="183"/>
      <c r="D268" s="183"/>
    </row>
    <row r="269" spans="2:4" s="174" customFormat="1" ht="21" customHeight="1">
      <c r="B269" s="183"/>
      <c r="C269" s="183"/>
      <c r="D269" s="183"/>
    </row>
    <row r="270" spans="2:4" s="174" customFormat="1" ht="21" customHeight="1">
      <c r="B270" s="183"/>
      <c r="C270" s="183"/>
      <c r="D270" s="183"/>
    </row>
    <row r="271" spans="2:4" s="174" customFormat="1" ht="21" customHeight="1">
      <c r="B271" s="183"/>
      <c r="C271" s="183"/>
      <c r="D271" s="183"/>
    </row>
    <row r="272" spans="2:4" s="174" customFormat="1" ht="21" customHeight="1">
      <c r="B272" s="183"/>
      <c r="C272" s="183"/>
      <c r="D272" s="183"/>
    </row>
    <row r="273" spans="2:4" s="174" customFormat="1" ht="21" customHeight="1">
      <c r="B273" s="183"/>
      <c r="C273" s="183"/>
      <c r="D273" s="183"/>
    </row>
    <row r="274" spans="2:4" s="174" customFormat="1" ht="21" customHeight="1">
      <c r="B274" s="183"/>
      <c r="C274" s="183"/>
      <c r="D274" s="183"/>
    </row>
    <row r="275" spans="2:4" s="174" customFormat="1" ht="21" customHeight="1">
      <c r="B275" s="183"/>
      <c r="C275" s="183"/>
      <c r="D275" s="183"/>
    </row>
    <row r="276" spans="2:4" s="174" customFormat="1" ht="21" customHeight="1">
      <c r="B276" s="183"/>
      <c r="C276" s="183"/>
      <c r="D276" s="183"/>
    </row>
    <row r="277" spans="2:4" s="174" customFormat="1" ht="21" customHeight="1">
      <c r="B277" s="183"/>
      <c r="C277" s="183"/>
      <c r="D277" s="183"/>
    </row>
    <row r="278" spans="2:4" s="174" customFormat="1" ht="21" customHeight="1">
      <c r="B278" s="183"/>
      <c r="C278" s="183"/>
      <c r="D278" s="183"/>
    </row>
    <row r="279" spans="2:4" s="174" customFormat="1" ht="21" customHeight="1">
      <c r="B279" s="183"/>
      <c r="C279" s="183"/>
      <c r="D279" s="183"/>
    </row>
    <row r="280" spans="2:4" s="174" customFormat="1" ht="21" customHeight="1">
      <c r="B280" s="183"/>
      <c r="C280" s="183"/>
      <c r="D280" s="183"/>
    </row>
    <row r="281" spans="2:4" s="174" customFormat="1" ht="21" customHeight="1">
      <c r="B281" s="183"/>
      <c r="C281" s="183"/>
      <c r="D281" s="183"/>
    </row>
    <row r="282" spans="2:4" s="174" customFormat="1" ht="21" customHeight="1">
      <c r="B282" s="183"/>
      <c r="C282" s="183"/>
      <c r="D282" s="183"/>
    </row>
    <row r="283" spans="2:4" s="174" customFormat="1" ht="21" customHeight="1">
      <c r="B283" s="183"/>
      <c r="C283" s="183"/>
      <c r="D283" s="183"/>
    </row>
  </sheetData>
  <sheetProtection/>
  <mergeCells count="2">
    <mergeCell ref="A2:D2"/>
    <mergeCell ref="B3:D3"/>
  </mergeCells>
  <printOptions horizontalCentered="1"/>
  <pageMargins left="0.39" right="0.39" top="0.39" bottom="0.39" header="0.31" footer="0.31"/>
  <pageSetup errors="NA" firstPageNumber="1" useFirstPageNumber="1" fitToHeight="1"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B415"/>
  <sheetViews>
    <sheetView zoomScalePageLayoutView="0" workbookViewId="0" topLeftCell="A1">
      <selection activeCell="A2" sqref="A2:B2"/>
    </sheetView>
  </sheetViews>
  <sheetFormatPr defaultColWidth="9.140625" defaultRowHeight="12.75"/>
  <cols>
    <col min="1" max="1" width="40.140625" style="0" customWidth="1"/>
    <col min="2" max="2" width="50.57421875" style="0" customWidth="1"/>
  </cols>
  <sheetData>
    <row r="1" ht="15.75" customHeight="1">
      <c r="A1" t="s">
        <v>854</v>
      </c>
    </row>
    <row r="2" spans="1:2" ht="20.25">
      <c r="A2" s="507" t="s">
        <v>855</v>
      </c>
      <c r="B2" s="507"/>
    </row>
    <row r="3" spans="1:2" ht="15.75">
      <c r="A3" s="292"/>
      <c r="B3" s="293" t="s">
        <v>530</v>
      </c>
    </row>
    <row r="4" spans="1:2" ht="12.75">
      <c r="A4" s="294" t="s">
        <v>531</v>
      </c>
      <c r="B4" s="295" t="s">
        <v>532</v>
      </c>
    </row>
    <row r="5" spans="1:2" ht="12.75">
      <c r="A5" s="232" t="s">
        <v>533</v>
      </c>
      <c r="B5" s="296">
        <f>B6+B13+B18+B25+B33+B39+B44+B47+B50+B52+B59+B66+B68+B71+B75+B79+B82+B87+B90+B95+B98</f>
        <v>22447.67</v>
      </c>
    </row>
    <row r="6" spans="1:2" ht="12.75">
      <c r="A6" s="297" t="s">
        <v>534</v>
      </c>
      <c r="B6" s="298">
        <v>535.59</v>
      </c>
    </row>
    <row r="7" spans="1:2" ht="12.75">
      <c r="A7" s="297" t="s">
        <v>535</v>
      </c>
      <c r="B7" s="298">
        <v>372.92</v>
      </c>
    </row>
    <row r="8" spans="1:2" ht="12.75">
      <c r="A8" s="297" t="s">
        <v>536</v>
      </c>
      <c r="B8" s="298">
        <v>40</v>
      </c>
    </row>
    <row r="9" spans="1:2" ht="12.75">
      <c r="A9" s="299" t="s">
        <v>537</v>
      </c>
      <c r="B9" s="298">
        <v>32.67</v>
      </c>
    </row>
    <row r="10" spans="1:2" ht="12.75">
      <c r="A10" s="245" t="s">
        <v>538</v>
      </c>
      <c r="B10" s="298">
        <v>40</v>
      </c>
    </row>
    <row r="11" spans="1:2" ht="12.75">
      <c r="A11" s="245" t="s">
        <v>539</v>
      </c>
      <c r="B11" s="298">
        <v>30</v>
      </c>
    </row>
    <row r="12" spans="1:2" ht="12.75">
      <c r="A12" s="297" t="s">
        <v>540</v>
      </c>
      <c r="B12" s="298">
        <v>20</v>
      </c>
    </row>
    <row r="13" spans="1:2" ht="12.75">
      <c r="A13" s="297" t="s">
        <v>541</v>
      </c>
      <c r="B13" s="298">
        <v>503.18</v>
      </c>
    </row>
    <row r="14" spans="1:2" ht="12.75">
      <c r="A14" s="297" t="s">
        <v>535</v>
      </c>
      <c r="B14" s="298">
        <v>335.18</v>
      </c>
    </row>
    <row r="15" spans="1:2" ht="12.75">
      <c r="A15" s="299" t="s">
        <v>536</v>
      </c>
      <c r="B15" s="298">
        <v>78</v>
      </c>
    </row>
    <row r="16" spans="1:2" ht="12.75">
      <c r="A16" s="299" t="s">
        <v>542</v>
      </c>
      <c r="B16" s="298">
        <v>40</v>
      </c>
    </row>
    <row r="17" spans="1:2" ht="12.75">
      <c r="A17" s="299" t="s">
        <v>543</v>
      </c>
      <c r="B17" s="298">
        <v>50</v>
      </c>
    </row>
    <row r="18" spans="1:2" ht="12.75">
      <c r="A18" s="299" t="s">
        <v>544</v>
      </c>
      <c r="B18" s="298">
        <f>2942.96+94.87</f>
        <v>3037.83</v>
      </c>
    </row>
    <row r="19" spans="1:2" ht="12.75">
      <c r="A19" s="297" t="s">
        <v>535</v>
      </c>
      <c r="B19" s="298">
        <v>765.1</v>
      </c>
    </row>
    <row r="20" spans="1:2" ht="12.75">
      <c r="A20" s="297" t="s">
        <v>536</v>
      </c>
      <c r="B20" s="298">
        <v>1226.64</v>
      </c>
    </row>
    <row r="21" spans="1:2" ht="12.75">
      <c r="A21" s="297" t="s">
        <v>537</v>
      </c>
      <c r="B21" s="298">
        <f>168.42+94.87</f>
        <v>263.28999999999996</v>
      </c>
    </row>
    <row r="22" spans="1:2" ht="12.75">
      <c r="A22" s="297" t="s">
        <v>545</v>
      </c>
      <c r="B22" s="298">
        <v>408.37</v>
      </c>
    </row>
    <row r="23" spans="1:2" ht="12.75">
      <c r="A23" s="297" t="s">
        <v>546</v>
      </c>
      <c r="B23" s="298">
        <v>331.33</v>
      </c>
    </row>
    <row r="24" spans="1:2" ht="12.75">
      <c r="A24" s="297" t="s">
        <v>547</v>
      </c>
      <c r="B24" s="298">
        <v>43.1</v>
      </c>
    </row>
    <row r="25" spans="1:2" ht="12.75">
      <c r="A25" s="299" t="s">
        <v>548</v>
      </c>
      <c r="B25" s="298">
        <v>606.56</v>
      </c>
    </row>
    <row r="26" spans="1:2" ht="12.75">
      <c r="A26" s="299" t="s">
        <v>535</v>
      </c>
      <c r="B26" s="298">
        <v>227.57</v>
      </c>
    </row>
    <row r="27" spans="1:2" ht="12.75">
      <c r="A27" s="297" t="s">
        <v>536</v>
      </c>
      <c r="B27" s="298">
        <v>19.2</v>
      </c>
    </row>
    <row r="28" spans="1:2" ht="12.75">
      <c r="A28" s="297" t="s">
        <v>549</v>
      </c>
      <c r="B28" s="298">
        <v>60</v>
      </c>
    </row>
    <row r="29" spans="1:2" ht="12.75">
      <c r="A29" s="297" t="s">
        <v>550</v>
      </c>
      <c r="B29" s="298">
        <v>72</v>
      </c>
    </row>
    <row r="30" spans="1:2" ht="12.75">
      <c r="A30" s="297" t="s">
        <v>551</v>
      </c>
      <c r="B30" s="298">
        <v>10</v>
      </c>
    </row>
    <row r="31" spans="1:2" ht="12.75">
      <c r="A31" s="299" t="s">
        <v>552</v>
      </c>
      <c r="B31" s="298">
        <v>216.59</v>
      </c>
    </row>
    <row r="32" spans="1:2" ht="12.75">
      <c r="A32" s="299" t="s">
        <v>553</v>
      </c>
      <c r="B32" s="298">
        <v>1.2</v>
      </c>
    </row>
    <row r="33" spans="1:2" ht="12.75">
      <c r="A33" s="245" t="s">
        <v>554</v>
      </c>
      <c r="B33" s="298">
        <v>335.39</v>
      </c>
    </row>
    <row r="34" spans="1:2" ht="12.75">
      <c r="A34" s="297" t="s">
        <v>535</v>
      </c>
      <c r="B34" s="298">
        <v>100.52</v>
      </c>
    </row>
    <row r="35" spans="1:2" ht="12.75">
      <c r="A35" s="297" t="s">
        <v>536</v>
      </c>
      <c r="B35" s="298">
        <v>20</v>
      </c>
    </row>
    <row r="36" spans="1:2" ht="12.75">
      <c r="A36" s="299" t="s">
        <v>555</v>
      </c>
      <c r="B36" s="298">
        <v>70</v>
      </c>
    </row>
    <row r="37" spans="1:2" ht="12.75">
      <c r="A37" s="299" t="s">
        <v>556</v>
      </c>
      <c r="B37" s="298">
        <v>5</v>
      </c>
    </row>
    <row r="38" spans="1:2" ht="12.75">
      <c r="A38" s="299" t="s">
        <v>552</v>
      </c>
      <c r="B38" s="298">
        <v>139.87</v>
      </c>
    </row>
    <row r="39" spans="1:2" ht="12.75">
      <c r="A39" s="297" t="s">
        <v>557</v>
      </c>
      <c r="B39" s="298">
        <v>1744.36</v>
      </c>
    </row>
    <row r="40" spans="1:2" ht="12.75">
      <c r="A40" s="297" t="s">
        <v>535</v>
      </c>
      <c r="B40" s="298">
        <v>1079.36</v>
      </c>
    </row>
    <row r="41" spans="1:2" ht="12.75">
      <c r="A41" s="299" t="s">
        <v>536</v>
      </c>
      <c r="B41" s="298">
        <v>290</v>
      </c>
    </row>
    <row r="42" spans="1:2" ht="12.75">
      <c r="A42" s="300" t="s">
        <v>558</v>
      </c>
      <c r="B42" s="298">
        <v>70</v>
      </c>
    </row>
    <row r="43" spans="1:2" ht="12.75">
      <c r="A43" s="301" t="s">
        <v>559</v>
      </c>
      <c r="B43" s="302">
        <v>305</v>
      </c>
    </row>
    <row r="44" spans="1:2" ht="12.75">
      <c r="A44" s="299" t="s">
        <v>560</v>
      </c>
      <c r="B44" s="298">
        <f>3540-500</f>
        <v>3040</v>
      </c>
    </row>
    <row r="45" spans="1:2" ht="12.75">
      <c r="A45" s="299" t="s">
        <v>535</v>
      </c>
      <c r="B45" s="298">
        <f>3500-500</f>
        <v>3000</v>
      </c>
    </row>
    <row r="46" spans="1:2" ht="12.75">
      <c r="A46" s="297" t="s">
        <v>561</v>
      </c>
      <c r="B46" s="298">
        <v>40</v>
      </c>
    </row>
    <row r="47" spans="1:2" ht="12.75">
      <c r="A47" s="297" t="s">
        <v>562</v>
      </c>
      <c r="B47" s="298">
        <v>252.15</v>
      </c>
    </row>
    <row r="48" spans="1:2" ht="12.75">
      <c r="A48" s="297" t="s">
        <v>535</v>
      </c>
      <c r="B48" s="298">
        <v>232.15</v>
      </c>
    </row>
    <row r="49" spans="1:2" ht="12.75">
      <c r="A49" s="299" t="s">
        <v>563</v>
      </c>
      <c r="B49" s="298">
        <v>20</v>
      </c>
    </row>
    <row r="50" spans="1:2" ht="12.75">
      <c r="A50" s="245" t="s">
        <v>564</v>
      </c>
      <c r="B50" s="298">
        <v>1025</v>
      </c>
    </row>
    <row r="51" spans="1:2" ht="12.75">
      <c r="A51" s="297" t="s">
        <v>565</v>
      </c>
      <c r="B51" s="298">
        <v>1025</v>
      </c>
    </row>
    <row r="52" spans="1:2" ht="12.75">
      <c r="A52" s="297" t="s">
        <v>566</v>
      </c>
      <c r="B52" s="298">
        <v>741.27</v>
      </c>
    </row>
    <row r="53" spans="1:2" ht="12.75">
      <c r="A53" s="299" t="s">
        <v>535</v>
      </c>
      <c r="B53" s="298">
        <v>216.27</v>
      </c>
    </row>
    <row r="54" spans="1:2" ht="12.75">
      <c r="A54" s="299" t="s">
        <v>536</v>
      </c>
      <c r="B54" s="298">
        <v>160</v>
      </c>
    </row>
    <row r="55" spans="1:2" ht="12.75">
      <c r="A55" s="297" t="s">
        <v>567</v>
      </c>
      <c r="B55" s="298">
        <v>150</v>
      </c>
    </row>
    <row r="56" spans="1:2" ht="12.75">
      <c r="A56" s="297" t="s">
        <v>568</v>
      </c>
      <c r="B56" s="298">
        <v>65</v>
      </c>
    </row>
    <row r="57" spans="1:2" ht="12.75">
      <c r="A57" s="299" t="s">
        <v>569</v>
      </c>
      <c r="B57" s="298">
        <v>120</v>
      </c>
    </row>
    <row r="58" spans="1:2" ht="12.75">
      <c r="A58" s="299" t="s">
        <v>570</v>
      </c>
      <c r="B58" s="298">
        <v>30</v>
      </c>
    </row>
    <row r="59" spans="1:2" ht="12.75">
      <c r="A59" s="245" t="s">
        <v>571</v>
      </c>
      <c r="B59" s="298">
        <v>1826.18</v>
      </c>
    </row>
    <row r="60" spans="1:2" ht="12.75">
      <c r="A60" s="297" t="s">
        <v>535</v>
      </c>
      <c r="B60" s="298">
        <v>365.3</v>
      </c>
    </row>
    <row r="61" spans="1:2" ht="12.75">
      <c r="A61" s="299" t="s">
        <v>536</v>
      </c>
      <c r="B61" s="298">
        <v>57.48</v>
      </c>
    </row>
    <row r="62" spans="1:2" ht="12.75">
      <c r="A62" s="299" t="s">
        <v>572</v>
      </c>
      <c r="B62" s="298">
        <v>35.8</v>
      </c>
    </row>
    <row r="63" spans="1:2" ht="12.75">
      <c r="A63" s="299" t="s">
        <v>573</v>
      </c>
      <c r="B63" s="298">
        <v>1211.4</v>
      </c>
    </row>
    <row r="64" spans="1:2" ht="12.75">
      <c r="A64" s="245" t="s">
        <v>574</v>
      </c>
      <c r="B64" s="298">
        <v>12.2</v>
      </c>
    </row>
    <row r="65" spans="1:2" ht="12.75">
      <c r="A65" s="297" t="s">
        <v>575</v>
      </c>
      <c r="B65" s="298">
        <v>144</v>
      </c>
    </row>
    <row r="66" spans="1:2" ht="12.75">
      <c r="A66" s="299" t="s">
        <v>576</v>
      </c>
      <c r="B66" s="298">
        <v>19</v>
      </c>
    </row>
    <row r="67" spans="1:2" ht="12.75">
      <c r="A67" s="299" t="s">
        <v>536</v>
      </c>
      <c r="B67" s="298">
        <v>19</v>
      </c>
    </row>
    <row r="68" spans="1:2" ht="12.75">
      <c r="A68" s="299" t="s">
        <v>577</v>
      </c>
      <c r="B68" s="298">
        <v>66.05</v>
      </c>
    </row>
    <row r="69" spans="1:2" ht="12.75">
      <c r="A69" s="245" t="s">
        <v>535</v>
      </c>
      <c r="B69" s="298">
        <v>58.05</v>
      </c>
    </row>
    <row r="70" spans="1:2" ht="12.75">
      <c r="A70" s="297" t="s">
        <v>578</v>
      </c>
      <c r="B70" s="298">
        <v>8</v>
      </c>
    </row>
    <row r="71" spans="1:2" ht="12.75">
      <c r="A71" s="297" t="s">
        <v>579</v>
      </c>
      <c r="B71" s="298">
        <v>120.55</v>
      </c>
    </row>
    <row r="72" spans="1:2" ht="12.75">
      <c r="A72" s="297" t="s">
        <v>535</v>
      </c>
      <c r="B72" s="298">
        <v>84.55</v>
      </c>
    </row>
    <row r="73" spans="1:2" ht="12.75">
      <c r="A73" s="299" t="s">
        <v>536</v>
      </c>
      <c r="B73" s="298">
        <v>6</v>
      </c>
    </row>
    <row r="74" spans="1:2" ht="12.75">
      <c r="A74" s="299" t="s">
        <v>543</v>
      </c>
      <c r="B74" s="298">
        <v>30</v>
      </c>
    </row>
    <row r="75" spans="1:2" ht="12.75">
      <c r="A75" s="299" t="s">
        <v>580</v>
      </c>
      <c r="B75" s="298">
        <v>153.45</v>
      </c>
    </row>
    <row r="76" spans="1:2" ht="12.75">
      <c r="A76" s="297" t="s">
        <v>535</v>
      </c>
      <c r="B76" s="298">
        <v>91.25</v>
      </c>
    </row>
    <row r="77" spans="1:2" ht="12.75">
      <c r="A77" s="299" t="s">
        <v>581</v>
      </c>
      <c r="B77" s="298">
        <v>29.2</v>
      </c>
    </row>
    <row r="78" spans="1:2" ht="12.75">
      <c r="A78" s="299" t="s">
        <v>582</v>
      </c>
      <c r="B78" s="298">
        <v>33</v>
      </c>
    </row>
    <row r="79" spans="1:2" ht="12.75">
      <c r="A79" s="299" t="s">
        <v>583</v>
      </c>
      <c r="B79" s="298">
        <v>612.84</v>
      </c>
    </row>
    <row r="80" spans="1:2" ht="12.75">
      <c r="A80" s="297" t="s">
        <v>535</v>
      </c>
      <c r="B80" s="298">
        <v>341.04</v>
      </c>
    </row>
    <row r="81" spans="1:2" ht="12.75">
      <c r="A81" s="297" t="s">
        <v>536</v>
      </c>
      <c r="B81" s="298">
        <v>271.8</v>
      </c>
    </row>
    <row r="82" spans="1:2" ht="12.75">
      <c r="A82" s="303" t="s">
        <v>584</v>
      </c>
      <c r="B82" s="302">
        <f>3001.45-1000</f>
        <v>2001.4499999999998</v>
      </c>
    </row>
    <row r="83" spans="1:2" ht="12.75">
      <c r="A83" s="299" t="s">
        <v>535</v>
      </c>
      <c r="B83" s="298">
        <v>361.25</v>
      </c>
    </row>
    <row r="84" spans="1:2" ht="12.75">
      <c r="A84" s="297" t="s">
        <v>536</v>
      </c>
      <c r="B84" s="298">
        <f>2350.6-1000</f>
        <v>1350.6</v>
      </c>
    </row>
    <row r="85" spans="1:2" ht="12.75">
      <c r="A85" s="297" t="s">
        <v>585</v>
      </c>
      <c r="B85" s="298">
        <v>9.6</v>
      </c>
    </row>
    <row r="86" spans="1:2" ht="12.75">
      <c r="A86" s="297" t="s">
        <v>586</v>
      </c>
      <c r="B86" s="298">
        <v>280</v>
      </c>
    </row>
    <row r="87" spans="1:2" ht="12.75">
      <c r="A87" s="299" t="s">
        <v>587</v>
      </c>
      <c r="B87" s="298">
        <v>555.79</v>
      </c>
    </row>
    <row r="88" spans="1:2" ht="12.75">
      <c r="A88" s="299" t="s">
        <v>535</v>
      </c>
      <c r="B88" s="298">
        <v>549.79</v>
      </c>
    </row>
    <row r="89" spans="1:2" ht="12.75">
      <c r="A89" s="299" t="s">
        <v>536</v>
      </c>
      <c r="B89" s="298">
        <v>6</v>
      </c>
    </row>
    <row r="90" spans="1:2" ht="12.75">
      <c r="A90" s="297" t="s">
        <v>588</v>
      </c>
      <c r="B90" s="298">
        <v>237.29</v>
      </c>
    </row>
    <row r="91" spans="1:2" ht="12.75">
      <c r="A91" s="297" t="s">
        <v>535</v>
      </c>
      <c r="B91" s="298">
        <v>175.99</v>
      </c>
    </row>
    <row r="92" spans="1:2" ht="12.75">
      <c r="A92" s="297" t="s">
        <v>536</v>
      </c>
      <c r="B92" s="298">
        <v>41</v>
      </c>
    </row>
    <row r="93" spans="1:2" ht="12.75">
      <c r="A93" s="299" t="s">
        <v>589</v>
      </c>
      <c r="B93" s="298">
        <v>10.3</v>
      </c>
    </row>
    <row r="94" spans="1:2" ht="12.75">
      <c r="A94" s="245" t="s">
        <v>590</v>
      </c>
      <c r="B94" s="298">
        <v>10</v>
      </c>
    </row>
    <row r="95" spans="1:2" ht="12.75">
      <c r="A95" s="297" t="s">
        <v>591</v>
      </c>
      <c r="B95" s="298">
        <v>1255.73</v>
      </c>
    </row>
    <row r="96" spans="1:2" ht="12.75">
      <c r="A96" s="297" t="s">
        <v>535</v>
      </c>
      <c r="B96" s="298">
        <v>292.73</v>
      </c>
    </row>
    <row r="97" spans="1:2" ht="12.75">
      <c r="A97" s="299" t="s">
        <v>536</v>
      </c>
      <c r="B97" s="298">
        <v>963</v>
      </c>
    </row>
    <row r="98" spans="1:2" ht="12.75">
      <c r="A98" s="297" t="s">
        <v>592</v>
      </c>
      <c r="B98" s="298">
        <v>3778.01</v>
      </c>
    </row>
    <row r="99" spans="1:2" ht="12.75">
      <c r="A99" s="297" t="s">
        <v>535</v>
      </c>
      <c r="B99" s="298">
        <v>3226.07</v>
      </c>
    </row>
    <row r="100" spans="1:2" ht="12.75">
      <c r="A100" s="299" t="s">
        <v>536</v>
      </c>
      <c r="B100" s="298">
        <v>162.23</v>
      </c>
    </row>
    <row r="101" spans="1:2" ht="12.75">
      <c r="A101" s="245" t="s">
        <v>537</v>
      </c>
      <c r="B101" s="298">
        <v>89</v>
      </c>
    </row>
    <row r="102" spans="1:2" ht="12.75">
      <c r="A102" s="299" t="s">
        <v>593</v>
      </c>
      <c r="B102" s="298">
        <v>74</v>
      </c>
    </row>
    <row r="103" spans="1:2" ht="12.75">
      <c r="A103" s="299" t="s">
        <v>594</v>
      </c>
      <c r="B103" s="298">
        <v>20</v>
      </c>
    </row>
    <row r="104" spans="1:2" ht="12.75">
      <c r="A104" s="297" t="s">
        <v>595</v>
      </c>
      <c r="B104" s="298">
        <v>31.9</v>
      </c>
    </row>
    <row r="105" spans="1:2" ht="12.75">
      <c r="A105" s="299" t="s">
        <v>596</v>
      </c>
      <c r="B105" s="298">
        <v>24.81</v>
      </c>
    </row>
    <row r="106" spans="1:2" ht="12.75">
      <c r="A106" s="299" t="s">
        <v>597</v>
      </c>
      <c r="B106" s="298">
        <v>20</v>
      </c>
    </row>
    <row r="107" spans="1:2" ht="12.75">
      <c r="A107" s="299" t="s">
        <v>598</v>
      </c>
      <c r="B107" s="298">
        <v>130</v>
      </c>
    </row>
    <row r="108" spans="1:2" ht="12.75">
      <c r="A108" s="299" t="s">
        <v>599</v>
      </c>
      <c r="B108" s="298">
        <f>B109</f>
        <v>115</v>
      </c>
    </row>
    <row r="109" spans="1:2" ht="12.75">
      <c r="A109" s="299" t="s">
        <v>600</v>
      </c>
      <c r="B109" s="298">
        <v>115</v>
      </c>
    </row>
    <row r="110" spans="1:2" ht="12.75">
      <c r="A110" s="297" t="s">
        <v>601</v>
      </c>
      <c r="B110" s="298">
        <v>35</v>
      </c>
    </row>
    <row r="111" spans="1:2" ht="12.75">
      <c r="A111" s="299" t="s">
        <v>602</v>
      </c>
      <c r="B111" s="298">
        <v>80</v>
      </c>
    </row>
    <row r="112" spans="1:2" ht="12.75">
      <c r="A112" s="299" t="s">
        <v>603</v>
      </c>
      <c r="B112" s="298">
        <f>B113+B117+B122+B126</f>
        <v>14039.18</v>
      </c>
    </row>
    <row r="113" spans="1:2" ht="12.75">
      <c r="A113" s="299" t="s">
        <v>604</v>
      </c>
      <c r="B113" s="298">
        <f>9020.04-2000</f>
        <v>7020.040000000001</v>
      </c>
    </row>
    <row r="114" spans="1:2" ht="12.75">
      <c r="A114" s="299" t="s">
        <v>535</v>
      </c>
      <c r="B114" s="298">
        <v>733.4</v>
      </c>
    </row>
    <row r="115" spans="1:2" ht="12.75">
      <c r="A115" s="297" t="s">
        <v>536</v>
      </c>
      <c r="B115" s="298">
        <f>6247.28-2000</f>
        <v>4247.28</v>
      </c>
    </row>
    <row r="116" spans="1:2" ht="12.75">
      <c r="A116" s="299" t="s">
        <v>605</v>
      </c>
      <c r="B116" s="298">
        <v>2039.36</v>
      </c>
    </row>
    <row r="117" spans="1:2" ht="12.75">
      <c r="A117" s="299" t="s">
        <v>606</v>
      </c>
      <c r="B117" s="298">
        <v>1915.85</v>
      </c>
    </row>
    <row r="118" spans="1:2" ht="12.75">
      <c r="A118" s="299" t="s">
        <v>535</v>
      </c>
      <c r="B118" s="298">
        <v>736.58</v>
      </c>
    </row>
    <row r="119" spans="1:2" ht="12.75">
      <c r="A119" s="299" t="s">
        <v>536</v>
      </c>
      <c r="B119" s="298">
        <v>690.8</v>
      </c>
    </row>
    <row r="120" spans="1:2" ht="12.75">
      <c r="A120" s="299" t="s">
        <v>607</v>
      </c>
      <c r="B120" s="298">
        <v>280</v>
      </c>
    </row>
    <row r="121" spans="1:2" ht="12.75">
      <c r="A121" s="303" t="s">
        <v>552</v>
      </c>
      <c r="B121" s="302">
        <v>208.47</v>
      </c>
    </row>
    <row r="122" spans="1:2" ht="12.75">
      <c r="A122" s="297" t="s">
        <v>608</v>
      </c>
      <c r="B122" s="298">
        <v>3618.9</v>
      </c>
    </row>
    <row r="123" spans="1:2" ht="12.75">
      <c r="A123" s="299" t="s">
        <v>535</v>
      </c>
      <c r="B123" s="298">
        <v>1558.9</v>
      </c>
    </row>
    <row r="124" spans="1:2" ht="12.75">
      <c r="A124" s="299" t="s">
        <v>536</v>
      </c>
      <c r="B124" s="298">
        <v>350</v>
      </c>
    </row>
    <row r="125" spans="1:2" ht="12.75">
      <c r="A125" s="297" t="s">
        <v>609</v>
      </c>
      <c r="B125" s="298">
        <v>1710</v>
      </c>
    </row>
    <row r="126" spans="1:2" ht="12.75">
      <c r="A126" s="299" t="s">
        <v>610</v>
      </c>
      <c r="B126" s="298">
        <v>1484.39</v>
      </c>
    </row>
    <row r="127" spans="1:2" ht="12.75">
      <c r="A127" s="299" t="s">
        <v>535</v>
      </c>
      <c r="B127" s="298">
        <v>1248.09</v>
      </c>
    </row>
    <row r="128" spans="1:2" ht="12.75">
      <c r="A128" s="297" t="s">
        <v>536</v>
      </c>
      <c r="B128" s="298">
        <v>112.4</v>
      </c>
    </row>
    <row r="129" spans="1:2" ht="12.75">
      <c r="A129" s="297" t="s">
        <v>611</v>
      </c>
      <c r="B129" s="298">
        <v>68.9</v>
      </c>
    </row>
    <row r="130" spans="1:2" ht="12.75">
      <c r="A130" s="299" t="s">
        <v>612</v>
      </c>
      <c r="B130" s="298">
        <v>5</v>
      </c>
    </row>
    <row r="131" spans="1:2" ht="12.75">
      <c r="A131" s="299" t="s">
        <v>613</v>
      </c>
      <c r="B131" s="298">
        <v>20</v>
      </c>
    </row>
    <row r="132" spans="1:2" ht="12.75">
      <c r="A132" s="245" t="s">
        <v>614</v>
      </c>
      <c r="B132" s="298">
        <v>15</v>
      </c>
    </row>
    <row r="133" spans="1:2" ht="12.75">
      <c r="A133" s="299" t="s">
        <v>615</v>
      </c>
      <c r="B133" s="298">
        <v>5</v>
      </c>
    </row>
    <row r="134" spans="1:2" ht="12.75">
      <c r="A134" s="297" t="s">
        <v>616</v>
      </c>
      <c r="B134" s="298">
        <v>10</v>
      </c>
    </row>
    <row r="135" spans="1:2" ht="12.75">
      <c r="A135" s="299" t="s">
        <v>617</v>
      </c>
      <c r="B135" s="298">
        <f>B136+B138+B144+B147+B149+B151+B155</f>
        <v>72706.52</v>
      </c>
    </row>
    <row r="136" spans="1:2" ht="12.75">
      <c r="A136" s="245" t="s">
        <v>618</v>
      </c>
      <c r="B136" s="298">
        <v>2939.52</v>
      </c>
    </row>
    <row r="137" spans="1:2" ht="12.75">
      <c r="A137" s="297" t="s">
        <v>535</v>
      </c>
      <c r="B137" s="298">
        <v>2939.52</v>
      </c>
    </row>
    <row r="138" spans="1:2" ht="12.75">
      <c r="A138" s="297" t="s">
        <v>619</v>
      </c>
      <c r="B138" s="298">
        <f>65113.89+12</f>
        <v>65125.89</v>
      </c>
    </row>
    <row r="139" spans="1:2" ht="12.75">
      <c r="A139" s="299" t="s">
        <v>620</v>
      </c>
      <c r="B139" s="298">
        <v>596.97</v>
      </c>
    </row>
    <row r="140" spans="1:2" ht="12.75">
      <c r="A140" s="299" t="s">
        <v>621</v>
      </c>
      <c r="B140" s="298">
        <f>28628+12</f>
        <v>28640</v>
      </c>
    </row>
    <row r="141" spans="1:2" ht="12.75">
      <c r="A141" s="299" t="s">
        <v>622</v>
      </c>
      <c r="B141" s="298">
        <v>16836.92</v>
      </c>
    </row>
    <row r="142" spans="1:2" ht="12.75">
      <c r="A142" s="245" t="s">
        <v>623</v>
      </c>
      <c r="B142" s="298">
        <v>17785.03</v>
      </c>
    </row>
    <row r="143" spans="1:2" ht="12.75">
      <c r="A143" s="297" t="s">
        <v>624</v>
      </c>
      <c r="B143" s="298">
        <v>1267.44</v>
      </c>
    </row>
    <row r="144" spans="1:2" ht="12.75">
      <c r="A144" s="297" t="s">
        <v>625</v>
      </c>
      <c r="B144" s="298">
        <v>680.13</v>
      </c>
    </row>
    <row r="145" spans="1:2" ht="12.75">
      <c r="A145" s="299" t="s">
        <v>626</v>
      </c>
      <c r="B145" s="298">
        <v>185.81</v>
      </c>
    </row>
    <row r="146" spans="1:2" ht="12.75">
      <c r="A146" s="299" t="s">
        <v>627</v>
      </c>
      <c r="B146" s="298">
        <v>494.32</v>
      </c>
    </row>
    <row r="147" spans="1:2" ht="12.75">
      <c r="A147" s="299" t="s">
        <v>628</v>
      </c>
      <c r="B147" s="298">
        <v>49</v>
      </c>
    </row>
    <row r="148" spans="1:2" ht="12.75">
      <c r="A148" s="297" t="s">
        <v>629</v>
      </c>
      <c r="B148" s="298">
        <v>49</v>
      </c>
    </row>
    <row r="149" spans="1:2" ht="12.75">
      <c r="A149" s="297" t="s">
        <v>630</v>
      </c>
      <c r="B149" s="298">
        <v>574.29</v>
      </c>
    </row>
    <row r="150" spans="1:2" ht="12.75">
      <c r="A150" s="299" t="s">
        <v>631</v>
      </c>
      <c r="B150" s="298">
        <v>574.29</v>
      </c>
    </row>
    <row r="151" spans="1:2" ht="12.75">
      <c r="A151" s="299" t="s">
        <v>632</v>
      </c>
      <c r="B151" s="298">
        <v>337.69</v>
      </c>
    </row>
    <row r="152" spans="1:2" ht="12.75">
      <c r="A152" s="299" t="s">
        <v>633</v>
      </c>
      <c r="B152" s="298">
        <v>13.13</v>
      </c>
    </row>
    <row r="153" spans="1:2" ht="12.75">
      <c r="A153" s="245" t="s">
        <v>634</v>
      </c>
      <c r="B153" s="298">
        <v>324.26</v>
      </c>
    </row>
    <row r="154" spans="1:2" ht="12.75">
      <c r="A154" s="297" t="s">
        <v>635</v>
      </c>
      <c r="B154" s="298">
        <v>0.3</v>
      </c>
    </row>
    <row r="155" spans="1:2" ht="12.75">
      <c r="A155" s="297" t="s">
        <v>636</v>
      </c>
      <c r="B155" s="298">
        <v>3000</v>
      </c>
    </row>
    <row r="156" spans="1:2" ht="12.75">
      <c r="A156" s="297" t="s">
        <v>637</v>
      </c>
      <c r="B156" s="298">
        <v>3000</v>
      </c>
    </row>
    <row r="157" spans="1:2" ht="12.75">
      <c r="A157" s="299" t="s">
        <v>638</v>
      </c>
      <c r="B157" s="298">
        <f>B158+B161+B163+B165+B170+B172</f>
        <v>1720.7</v>
      </c>
    </row>
    <row r="158" spans="1:2" ht="12.75">
      <c r="A158" s="299" t="s">
        <v>639</v>
      </c>
      <c r="B158" s="298">
        <v>108.71</v>
      </c>
    </row>
    <row r="159" spans="1:2" ht="12.75">
      <c r="A159" s="299" t="s">
        <v>535</v>
      </c>
      <c r="B159" s="298">
        <v>108.62</v>
      </c>
    </row>
    <row r="160" spans="1:2" ht="12.75">
      <c r="A160" s="303" t="s">
        <v>536</v>
      </c>
      <c r="B160" s="302">
        <v>0.09</v>
      </c>
    </row>
    <row r="161" spans="1:2" ht="12.75">
      <c r="A161" s="297" t="s">
        <v>640</v>
      </c>
      <c r="B161" s="298">
        <f>4+700</f>
        <v>704</v>
      </c>
    </row>
    <row r="162" spans="1:2" ht="12.75">
      <c r="A162" s="297" t="s">
        <v>641</v>
      </c>
      <c r="B162" s="298">
        <f>4+700</f>
        <v>704</v>
      </c>
    </row>
    <row r="163" spans="1:2" ht="12.75">
      <c r="A163" s="297" t="s">
        <v>642</v>
      </c>
      <c r="B163" s="298">
        <v>60</v>
      </c>
    </row>
    <row r="164" spans="1:2" ht="12.75">
      <c r="A164" s="297" t="s">
        <v>643</v>
      </c>
      <c r="B164" s="298">
        <v>60</v>
      </c>
    </row>
    <row r="165" spans="1:2" ht="12.75">
      <c r="A165" s="299" t="s">
        <v>644</v>
      </c>
      <c r="B165" s="298">
        <v>137.99</v>
      </c>
    </row>
    <row r="166" spans="1:2" ht="12.75">
      <c r="A166" s="299" t="s">
        <v>645</v>
      </c>
      <c r="B166" s="298">
        <v>120.99</v>
      </c>
    </row>
    <row r="167" spans="1:2" ht="12.75">
      <c r="A167" s="297" t="s">
        <v>646</v>
      </c>
      <c r="B167" s="298">
        <v>10</v>
      </c>
    </row>
    <row r="168" spans="1:2" ht="12.75">
      <c r="A168" s="297" t="s">
        <v>647</v>
      </c>
      <c r="B168" s="298">
        <v>2</v>
      </c>
    </row>
    <row r="169" spans="1:2" ht="12.75">
      <c r="A169" s="297" t="s">
        <v>648</v>
      </c>
      <c r="B169" s="298">
        <v>5</v>
      </c>
    </row>
    <row r="170" spans="1:2" ht="12.75">
      <c r="A170" s="299" t="s">
        <v>649</v>
      </c>
      <c r="B170" s="298">
        <v>10</v>
      </c>
    </row>
    <row r="171" spans="1:2" ht="12.75">
      <c r="A171" s="245" t="s">
        <v>650</v>
      </c>
      <c r="B171" s="298">
        <v>10</v>
      </c>
    </row>
    <row r="172" spans="1:2" ht="12.75">
      <c r="A172" s="299" t="s">
        <v>651</v>
      </c>
      <c r="B172" s="298">
        <f>700</f>
        <v>700</v>
      </c>
    </row>
    <row r="173" spans="1:2" ht="12.75">
      <c r="A173" s="245" t="s">
        <v>652</v>
      </c>
      <c r="B173" s="298">
        <v>700</v>
      </c>
    </row>
    <row r="174" spans="1:2" ht="12.75">
      <c r="A174" s="297" t="s">
        <v>653</v>
      </c>
      <c r="B174" s="298">
        <f>B175+B182+B184+B186</f>
        <v>1945.7600000000002</v>
      </c>
    </row>
    <row r="175" spans="1:2" ht="12.75">
      <c r="A175" s="297" t="s">
        <v>654</v>
      </c>
      <c r="B175" s="298">
        <f>1523.42-700</f>
        <v>823.4200000000001</v>
      </c>
    </row>
    <row r="176" spans="1:2" ht="12.75">
      <c r="A176" s="299" t="s">
        <v>535</v>
      </c>
      <c r="B176" s="298">
        <v>407.74</v>
      </c>
    </row>
    <row r="177" spans="1:2" ht="12.75">
      <c r="A177" s="299" t="s">
        <v>536</v>
      </c>
      <c r="B177" s="298">
        <v>5</v>
      </c>
    </row>
    <row r="178" spans="1:2" ht="12.75">
      <c r="A178" s="297" t="s">
        <v>655</v>
      </c>
      <c r="B178" s="298">
        <v>153.15</v>
      </c>
    </row>
    <row r="179" spans="1:2" ht="12.75">
      <c r="A179" s="297" t="s">
        <v>656</v>
      </c>
      <c r="B179" s="298">
        <v>39.49</v>
      </c>
    </row>
    <row r="180" spans="1:2" ht="12.75">
      <c r="A180" s="245" t="s">
        <v>657</v>
      </c>
      <c r="B180" s="298">
        <f>363.04-200</f>
        <v>163.04000000000002</v>
      </c>
    </row>
    <row r="181" spans="1:2" ht="12.75">
      <c r="A181" s="297" t="s">
        <v>658</v>
      </c>
      <c r="B181" s="298">
        <v>55</v>
      </c>
    </row>
    <row r="182" spans="1:2" ht="12.75">
      <c r="A182" s="297" t="s">
        <v>659</v>
      </c>
      <c r="B182" s="298">
        <v>25</v>
      </c>
    </row>
    <row r="183" spans="1:2" ht="12.75">
      <c r="A183" s="297" t="s">
        <v>660</v>
      </c>
      <c r="B183" s="298">
        <v>25</v>
      </c>
    </row>
    <row r="184" spans="1:2" ht="12.75">
      <c r="A184" s="297" t="s">
        <v>661</v>
      </c>
      <c r="B184" s="298">
        <v>329.11</v>
      </c>
    </row>
    <row r="185" spans="1:2" ht="12.75">
      <c r="A185" s="297" t="s">
        <v>535</v>
      </c>
      <c r="B185" s="298">
        <v>329.11</v>
      </c>
    </row>
    <row r="186" spans="1:2" ht="12.75">
      <c r="A186" s="299" t="s">
        <v>662</v>
      </c>
      <c r="B186" s="298">
        <v>768.23</v>
      </c>
    </row>
    <row r="187" spans="1:2" ht="12.75">
      <c r="A187" s="299" t="s">
        <v>535</v>
      </c>
      <c r="B187" s="298">
        <v>768.23</v>
      </c>
    </row>
    <row r="188" spans="1:2" ht="12.75">
      <c r="A188" s="299" t="s">
        <v>663</v>
      </c>
      <c r="B188" s="298">
        <f>B189+B196+B203+B209+B211+B213+B218+B224+B228+B233+B236+B239+B241+B243+B245+B249+B251</f>
        <v>50101.409999999996</v>
      </c>
    </row>
    <row r="189" spans="1:2" ht="12.75">
      <c r="A189" s="297" t="s">
        <v>664</v>
      </c>
      <c r="B189" s="298">
        <v>1362.05</v>
      </c>
    </row>
    <row r="190" spans="1:2" ht="12.75">
      <c r="A190" s="297" t="s">
        <v>535</v>
      </c>
      <c r="B190" s="298">
        <v>382.01</v>
      </c>
    </row>
    <row r="191" spans="1:2" ht="12.75">
      <c r="A191" s="299" t="s">
        <v>536</v>
      </c>
      <c r="B191" s="298">
        <v>8.22</v>
      </c>
    </row>
    <row r="192" spans="1:2" ht="12.75">
      <c r="A192" s="299" t="s">
        <v>665</v>
      </c>
      <c r="B192" s="298">
        <v>391.8</v>
      </c>
    </row>
    <row r="193" spans="1:2" ht="12.75">
      <c r="A193" s="245" t="s">
        <v>666</v>
      </c>
      <c r="B193" s="298">
        <v>290.84</v>
      </c>
    </row>
    <row r="194" spans="1:2" ht="12.75">
      <c r="A194" s="297" t="s">
        <v>667</v>
      </c>
      <c r="B194" s="298">
        <v>284.18</v>
      </c>
    </row>
    <row r="195" spans="1:2" ht="12.75">
      <c r="A195" s="299" t="s">
        <v>668</v>
      </c>
      <c r="B195" s="298">
        <v>5</v>
      </c>
    </row>
    <row r="196" spans="1:2" ht="12.75">
      <c r="A196" s="245" t="s">
        <v>669</v>
      </c>
      <c r="B196" s="298">
        <v>2460.11</v>
      </c>
    </row>
    <row r="197" spans="1:2" ht="12.75">
      <c r="A197" s="299" t="s">
        <v>535</v>
      </c>
      <c r="B197" s="298">
        <v>642.56</v>
      </c>
    </row>
    <row r="198" spans="1:2" ht="12.75">
      <c r="A198" s="297" t="s">
        <v>536</v>
      </c>
      <c r="B198" s="298">
        <v>184.85</v>
      </c>
    </row>
    <row r="199" spans="1:2" ht="12.75">
      <c r="A199" s="303" t="s">
        <v>670</v>
      </c>
      <c r="B199" s="302">
        <v>5.1</v>
      </c>
    </row>
    <row r="200" spans="1:2" ht="12.75">
      <c r="A200" s="299" t="s">
        <v>671</v>
      </c>
      <c r="B200" s="298">
        <v>10</v>
      </c>
    </row>
    <row r="201" spans="1:2" ht="12.75">
      <c r="A201" s="297" t="s">
        <v>672</v>
      </c>
      <c r="B201" s="298">
        <v>1508</v>
      </c>
    </row>
    <row r="202" spans="1:2" ht="12.75">
      <c r="A202" s="297" t="s">
        <v>673</v>
      </c>
      <c r="B202" s="298">
        <v>109.6</v>
      </c>
    </row>
    <row r="203" spans="1:2" ht="12.75">
      <c r="A203" s="297" t="s">
        <v>674</v>
      </c>
      <c r="B203" s="298">
        <f>19263.31+4000</f>
        <v>23263.31</v>
      </c>
    </row>
    <row r="204" spans="1:2" ht="12.75">
      <c r="A204" s="299" t="s">
        <v>675</v>
      </c>
      <c r="B204" s="298">
        <v>14.67</v>
      </c>
    </row>
    <row r="205" spans="1:2" ht="12.75">
      <c r="A205" s="299" t="s">
        <v>676</v>
      </c>
      <c r="B205" s="298">
        <v>111.08</v>
      </c>
    </row>
    <row r="206" spans="1:2" ht="12.75">
      <c r="A206" s="299" t="s">
        <v>677</v>
      </c>
      <c r="B206" s="298">
        <f>8561.79+1000</f>
        <v>9561.79</v>
      </c>
    </row>
    <row r="207" spans="1:2" ht="12.75">
      <c r="A207" s="299" t="s">
        <v>678</v>
      </c>
      <c r="B207" s="298">
        <f>5075.77+1500</f>
        <v>6575.77</v>
      </c>
    </row>
    <row r="208" spans="1:2" ht="12.75">
      <c r="A208" s="297" t="s">
        <v>679</v>
      </c>
      <c r="B208" s="298">
        <f>5500+1500</f>
        <v>7000</v>
      </c>
    </row>
    <row r="209" spans="1:2" ht="12.75">
      <c r="A209" s="297" t="s">
        <v>680</v>
      </c>
      <c r="B209" s="298">
        <v>450</v>
      </c>
    </row>
    <row r="210" spans="1:2" ht="12.75">
      <c r="A210" s="299" t="s">
        <v>681</v>
      </c>
      <c r="B210" s="298">
        <v>450</v>
      </c>
    </row>
    <row r="211" spans="1:2" ht="12.75">
      <c r="A211" s="299" t="s">
        <v>682</v>
      </c>
      <c r="B211" s="298">
        <v>1000</v>
      </c>
    </row>
    <row r="212" spans="1:2" ht="12.75">
      <c r="A212" s="297" t="s">
        <v>683</v>
      </c>
      <c r="B212" s="298">
        <v>1000</v>
      </c>
    </row>
    <row r="213" spans="1:2" ht="12.75">
      <c r="A213" s="297" t="s">
        <v>684</v>
      </c>
      <c r="B213" s="298">
        <v>2780</v>
      </c>
    </row>
    <row r="214" spans="1:2" ht="12.75">
      <c r="A214" s="299" t="s">
        <v>685</v>
      </c>
      <c r="B214" s="298">
        <v>1900</v>
      </c>
    </row>
    <row r="215" spans="1:2" ht="12.75">
      <c r="A215" s="297" t="s">
        <v>686</v>
      </c>
      <c r="B215" s="298">
        <v>800</v>
      </c>
    </row>
    <row r="216" spans="1:2" ht="12.75">
      <c r="A216" s="297" t="s">
        <v>687</v>
      </c>
      <c r="B216" s="298">
        <v>50</v>
      </c>
    </row>
    <row r="217" spans="1:2" ht="12.75">
      <c r="A217" s="297" t="s">
        <v>688</v>
      </c>
      <c r="B217" s="298">
        <v>30</v>
      </c>
    </row>
    <row r="218" spans="1:2" ht="12.75">
      <c r="A218" s="299" t="s">
        <v>689</v>
      </c>
      <c r="B218" s="298">
        <v>3711</v>
      </c>
    </row>
    <row r="219" spans="1:2" ht="12.75">
      <c r="A219" s="297" t="s">
        <v>690</v>
      </c>
      <c r="B219" s="298">
        <v>1400</v>
      </c>
    </row>
    <row r="220" spans="1:2" ht="12.75">
      <c r="A220" s="297" t="s">
        <v>691</v>
      </c>
      <c r="B220" s="298">
        <v>700</v>
      </c>
    </row>
    <row r="221" spans="1:2" ht="12.75">
      <c r="A221" s="297" t="s">
        <v>692</v>
      </c>
      <c r="B221" s="298">
        <v>45</v>
      </c>
    </row>
    <row r="222" spans="1:2" ht="12.75">
      <c r="A222" s="245" t="s">
        <v>693</v>
      </c>
      <c r="B222" s="298">
        <v>30</v>
      </c>
    </row>
    <row r="223" spans="1:2" ht="12.75">
      <c r="A223" s="299" t="s">
        <v>694</v>
      </c>
      <c r="B223" s="298">
        <v>1536</v>
      </c>
    </row>
    <row r="224" spans="1:2" ht="12.75">
      <c r="A224" s="297" t="s">
        <v>695</v>
      </c>
      <c r="B224" s="298">
        <v>845.38</v>
      </c>
    </row>
    <row r="225" spans="1:2" ht="12.75">
      <c r="A225" s="299" t="s">
        <v>696</v>
      </c>
      <c r="B225" s="298">
        <v>100</v>
      </c>
    </row>
    <row r="226" spans="1:2" ht="12.75">
      <c r="A226" s="299" t="s">
        <v>697</v>
      </c>
      <c r="B226" s="298">
        <v>450</v>
      </c>
    </row>
    <row r="227" spans="1:2" ht="12.75">
      <c r="A227" s="299" t="s">
        <v>698</v>
      </c>
      <c r="B227" s="298">
        <v>295.38</v>
      </c>
    </row>
    <row r="228" spans="1:2" ht="12.75">
      <c r="A228" s="299" t="s">
        <v>699</v>
      </c>
      <c r="B228" s="298">
        <v>1216.17</v>
      </c>
    </row>
    <row r="229" spans="1:2" ht="12.75">
      <c r="A229" s="299" t="s">
        <v>535</v>
      </c>
      <c r="B229" s="298">
        <v>73.07</v>
      </c>
    </row>
    <row r="230" spans="1:2" ht="12.75">
      <c r="A230" s="297" t="s">
        <v>536</v>
      </c>
      <c r="B230" s="298">
        <v>168.1</v>
      </c>
    </row>
    <row r="231" spans="1:2" ht="12.75">
      <c r="A231" s="299" t="s">
        <v>700</v>
      </c>
      <c r="B231" s="298">
        <v>900</v>
      </c>
    </row>
    <row r="232" spans="1:2" ht="12.75">
      <c r="A232" s="297" t="s">
        <v>701</v>
      </c>
      <c r="B232" s="298">
        <v>75</v>
      </c>
    </row>
    <row r="233" spans="1:2" ht="12.75">
      <c r="A233" s="297" t="s">
        <v>702</v>
      </c>
      <c r="B233" s="298">
        <v>3200</v>
      </c>
    </row>
    <row r="234" spans="1:2" ht="12.75">
      <c r="A234" s="297" t="s">
        <v>703</v>
      </c>
      <c r="B234" s="298">
        <v>2200</v>
      </c>
    </row>
    <row r="235" spans="1:2" ht="12.75">
      <c r="A235" s="299" t="s">
        <v>704</v>
      </c>
      <c r="B235" s="298">
        <v>1000</v>
      </c>
    </row>
    <row r="236" spans="1:2" ht="12.75">
      <c r="A236" s="297" t="s">
        <v>705</v>
      </c>
      <c r="B236" s="298">
        <v>230</v>
      </c>
    </row>
    <row r="237" spans="1:2" ht="12.75">
      <c r="A237" s="300" t="s">
        <v>706</v>
      </c>
      <c r="B237" s="298">
        <v>180</v>
      </c>
    </row>
    <row r="238" spans="1:2" ht="12.75">
      <c r="A238" s="301" t="s">
        <v>707</v>
      </c>
      <c r="B238" s="302">
        <v>50</v>
      </c>
    </row>
    <row r="239" spans="1:2" ht="12.75">
      <c r="A239" s="300" t="s">
        <v>708</v>
      </c>
      <c r="B239" s="298">
        <v>350</v>
      </c>
    </row>
    <row r="240" spans="1:2" ht="12.75">
      <c r="A240" s="300" t="s">
        <v>709</v>
      </c>
      <c r="B240" s="298">
        <v>350</v>
      </c>
    </row>
    <row r="241" spans="1:2" ht="12.75">
      <c r="A241" s="300" t="s">
        <v>710</v>
      </c>
      <c r="B241" s="298">
        <v>24.2</v>
      </c>
    </row>
    <row r="242" spans="1:2" ht="12.75">
      <c r="A242" s="300" t="s">
        <v>711</v>
      </c>
      <c r="B242" s="298">
        <v>24.2</v>
      </c>
    </row>
    <row r="243" spans="1:2" ht="12.75">
      <c r="A243" s="300" t="s">
        <v>712</v>
      </c>
      <c r="B243" s="298">
        <v>7800</v>
      </c>
    </row>
    <row r="244" spans="1:2" ht="12.75">
      <c r="A244" s="300" t="s">
        <v>713</v>
      </c>
      <c r="B244" s="298">
        <v>7800</v>
      </c>
    </row>
    <row r="245" spans="1:2" ht="12.75">
      <c r="A245" s="300" t="s">
        <v>714</v>
      </c>
      <c r="B245" s="298">
        <v>389.19</v>
      </c>
    </row>
    <row r="246" spans="1:2" ht="12.75">
      <c r="A246" s="245" t="s">
        <v>535</v>
      </c>
      <c r="B246" s="298">
        <v>227.99</v>
      </c>
    </row>
    <row r="247" spans="1:2" ht="12.75">
      <c r="A247" s="245" t="s">
        <v>536</v>
      </c>
      <c r="B247" s="298">
        <v>101.2</v>
      </c>
    </row>
    <row r="248" spans="1:2" ht="12.75">
      <c r="A248" s="245" t="s">
        <v>715</v>
      </c>
      <c r="B248" s="298">
        <v>60</v>
      </c>
    </row>
    <row r="249" spans="1:2" ht="12.75">
      <c r="A249" s="300" t="s">
        <v>716</v>
      </c>
      <c r="B249" s="298">
        <v>100</v>
      </c>
    </row>
    <row r="250" spans="1:2" ht="12.75">
      <c r="A250" s="300" t="s">
        <v>717</v>
      </c>
      <c r="B250" s="298">
        <v>100</v>
      </c>
    </row>
    <row r="251" spans="1:2" ht="12.75">
      <c r="A251" s="245" t="s">
        <v>718</v>
      </c>
      <c r="B251" s="298">
        <v>920</v>
      </c>
    </row>
    <row r="252" spans="1:2" ht="12.75">
      <c r="A252" s="245" t="s">
        <v>719</v>
      </c>
      <c r="B252" s="298">
        <v>920</v>
      </c>
    </row>
    <row r="253" spans="1:2" ht="12.75">
      <c r="A253" s="300" t="s">
        <v>720</v>
      </c>
      <c r="B253" s="298">
        <f>B254+B257+B261+B264+B270+B274+B279+B283+B285+B287+B292</f>
        <v>36357.619999999995</v>
      </c>
    </row>
    <row r="254" spans="1:2" ht="12.75">
      <c r="A254" s="245" t="s">
        <v>721</v>
      </c>
      <c r="B254" s="298">
        <v>583.21</v>
      </c>
    </row>
    <row r="255" spans="1:2" ht="12.75">
      <c r="A255" s="300" t="s">
        <v>535</v>
      </c>
      <c r="B255" s="298">
        <v>400.97</v>
      </c>
    </row>
    <row r="256" spans="1:2" ht="12.75">
      <c r="A256" s="300" t="s">
        <v>536</v>
      </c>
      <c r="B256" s="298">
        <v>182.24</v>
      </c>
    </row>
    <row r="257" spans="1:2" ht="12.75">
      <c r="A257" s="300" t="s">
        <v>722</v>
      </c>
      <c r="B257" s="298">
        <f>4887.08-700</f>
        <v>4187.08</v>
      </c>
    </row>
    <row r="258" spans="1:2" ht="12.75">
      <c r="A258" s="300" t="s">
        <v>723</v>
      </c>
      <c r="B258" s="298">
        <f>3926.99-700</f>
        <v>3226.99</v>
      </c>
    </row>
    <row r="259" spans="1:2" ht="12.75">
      <c r="A259" s="300" t="s">
        <v>724</v>
      </c>
      <c r="B259" s="298">
        <v>790.09</v>
      </c>
    </row>
    <row r="260" spans="1:2" ht="12.75">
      <c r="A260" s="300" t="s">
        <v>725</v>
      </c>
      <c r="B260" s="298">
        <v>170</v>
      </c>
    </row>
    <row r="261" spans="1:2" ht="12.75">
      <c r="A261" s="300" t="s">
        <v>726</v>
      </c>
      <c r="B261" s="298">
        <v>3325.58</v>
      </c>
    </row>
    <row r="262" spans="1:2" ht="12.75">
      <c r="A262" s="300" t="s">
        <v>727</v>
      </c>
      <c r="B262" s="298">
        <v>2087.58</v>
      </c>
    </row>
    <row r="263" spans="1:2" ht="12.75">
      <c r="A263" s="300" t="s">
        <v>728</v>
      </c>
      <c r="B263" s="298">
        <v>1238</v>
      </c>
    </row>
    <row r="264" spans="1:2" ht="12.75">
      <c r="A264" s="300" t="s">
        <v>729</v>
      </c>
      <c r="B264" s="298">
        <v>4796.43</v>
      </c>
    </row>
    <row r="265" spans="1:2" ht="12.75">
      <c r="A265" s="300" t="s">
        <v>730</v>
      </c>
      <c r="B265" s="298">
        <v>495.52</v>
      </c>
    </row>
    <row r="266" spans="1:2" ht="12.75">
      <c r="A266" s="300" t="s">
        <v>731</v>
      </c>
      <c r="B266" s="298">
        <v>370.91</v>
      </c>
    </row>
    <row r="267" spans="1:2" ht="12.75">
      <c r="A267" s="300" t="s">
        <v>732</v>
      </c>
      <c r="B267" s="298">
        <v>2200</v>
      </c>
    </row>
    <row r="268" spans="1:2" ht="12.75">
      <c r="A268" s="300" t="s">
        <v>733</v>
      </c>
      <c r="B268" s="298">
        <v>1590</v>
      </c>
    </row>
    <row r="269" spans="1:2" ht="12.75">
      <c r="A269" s="300" t="s">
        <v>734</v>
      </c>
      <c r="B269" s="298">
        <v>140</v>
      </c>
    </row>
    <row r="270" spans="1:2" ht="12.75">
      <c r="A270" s="300" t="s">
        <v>735</v>
      </c>
      <c r="B270" s="298">
        <v>1000</v>
      </c>
    </row>
    <row r="271" spans="1:2" ht="12.75">
      <c r="A271" s="300" t="s">
        <v>736</v>
      </c>
      <c r="B271" s="298">
        <v>100</v>
      </c>
    </row>
    <row r="272" spans="1:2" ht="12.75">
      <c r="A272" s="300" t="s">
        <v>737</v>
      </c>
      <c r="B272" s="298">
        <v>450</v>
      </c>
    </row>
    <row r="273" spans="1:2" ht="12.75">
      <c r="A273" s="300" t="s">
        <v>738</v>
      </c>
      <c r="B273" s="298">
        <v>450</v>
      </c>
    </row>
    <row r="274" spans="1:2" ht="12.75">
      <c r="A274" s="300" t="s">
        <v>739</v>
      </c>
      <c r="B274" s="298">
        <v>5686.37</v>
      </c>
    </row>
    <row r="275" spans="1:2" ht="12.75">
      <c r="A275" s="300" t="s">
        <v>740</v>
      </c>
      <c r="B275" s="298">
        <v>586.59</v>
      </c>
    </row>
    <row r="276" spans="1:2" ht="12.75">
      <c r="A276" s="300" t="s">
        <v>741</v>
      </c>
      <c r="B276" s="298">
        <v>3076.12</v>
      </c>
    </row>
    <row r="277" spans="1:2" ht="12.75">
      <c r="A277" s="301" t="s">
        <v>742</v>
      </c>
      <c r="B277" s="302">
        <v>2023.51</v>
      </c>
    </row>
    <row r="278" spans="1:2" ht="12.75">
      <c r="A278" s="300" t="s">
        <v>743</v>
      </c>
      <c r="B278" s="298">
        <v>0.15</v>
      </c>
    </row>
    <row r="279" spans="1:2" ht="12.75">
      <c r="A279" s="300" t="s">
        <v>744</v>
      </c>
      <c r="B279" s="298">
        <f>19750-4200</f>
        <v>15550</v>
      </c>
    </row>
    <row r="280" spans="1:2" ht="12.75">
      <c r="A280" s="300" t="s">
        <v>745</v>
      </c>
      <c r="B280" s="298">
        <v>100</v>
      </c>
    </row>
    <row r="281" spans="1:2" ht="12.75">
      <c r="A281" s="300" t="s">
        <v>746</v>
      </c>
      <c r="B281" s="298">
        <f>19600-4200</f>
        <v>15400</v>
      </c>
    </row>
    <row r="282" spans="1:2" ht="12.75">
      <c r="A282" s="300" t="s">
        <v>747</v>
      </c>
      <c r="B282" s="298">
        <v>50</v>
      </c>
    </row>
    <row r="283" spans="1:2" ht="12.75">
      <c r="A283" s="300" t="s">
        <v>748</v>
      </c>
      <c r="B283" s="298">
        <v>700</v>
      </c>
    </row>
    <row r="284" spans="1:2" ht="12.75">
      <c r="A284" s="300" t="s">
        <v>749</v>
      </c>
      <c r="B284" s="298">
        <v>700</v>
      </c>
    </row>
    <row r="285" spans="1:2" ht="12.75">
      <c r="A285" s="300" t="s">
        <v>750</v>
      </c>
      <c r="B285" s="298">
        <v>100</v>
      </c>
    </row>
    <row r="286" spans="1:2" ht="12.75">
      <c r="A286" s="300" t="s">
        <v>751</v>
      </c>
      <c r="B286" s="298">
        <v>100</v>
      </c>
    </row>
    <row r="287" spans="1:2" ht="12.75">
      <c r="A287" s="300" t="s">
        <v>752</v>
      </c>
      <c r="B287" s="298">
        <v>378.95</v>
      </c>
    </row>
    <row r="288" spans="1:2" ht="12.75">
      <c r="A288" s="300" t="s">
        <v>535</v>
      </c>
      <c r="B288" s="298">
        <v>43.82</v>
      </c>
    </row>
    <row r="289" spans="1:2" ht="12.75">
      <c r="A289" s="300" t="s">
        <v>536</v>
      </c>
      <c r="B289" s="298">
        <v>20</v>
      </c>
    </row>
    <row r="290" spans="1:2" ht="12.75">
      <c r="A290" s="300" t="s">
        <v>558</v>
      </c>
      <c r="B290" s="298">
        <v>80</v>
      </c>
    </row>
    <row r="291" spans="1:2" ht="12.75">
      <c r="A291" s="300" t="s">
        <v>552</v>
      </c>
      <c r="B291" s="298">
        <v>235.13</v>
      </c>
    </row>
    <row r="292" spans="1:2" ht="12.75">
      <c r="A292" s="300" t="s">
        <v>753</v>
      </c>
      <c r="B292" s="298">
        <v>50</v>
      </c>
    </row>
    <row r="293" spans="1:2" ht="12.75">
      <c r="A293" s="300" t="s">
        <v>754</v>
      </c>
      <c r="B293" s="298">
        <v>50</v>
      </c>
    </row>
    <row r="294" spans="1:2" ht="12.75">
      <c r="A294" s="300" t="s">
        <v>755</v>
      </c>
      <c r="B294" s="298">
        <f>B295+B300+B298</f>
        <v>1577.77</v>
      </c>
    </row>
    <row r="295" spans="1:2" ht="12.75">
      <c r="A295" s="300" t="s">
        <v>756</v>
      </c>
      <c r="B295" s="298">
        <v>528.77</v>
      </c>
    </row>
    <row r="296" spans="1:2" ht="12.75">
      <c r="A296" s="300" t="s">
        <v>535</v>
      </c>
      <c r="B296" s="298">
        <v>495.84</v>
      </c>
    </row>
    <row r="297" spans="1:2" ht="12.75">
      <c r="A297" s="300" t="s">
        <v>536</v>
      </c>
      <c r="B297" s="298">
        <v>32.93</v>
      </c>
    </row>
    <row r="298" spans="1:2" ht="12.75">
      <c r="A298" s="300" t="s">
        <v>757</v>
      </c>
      <c r="B298" s="298">
        <f>1005</f>
        <v>1005</v>
      </c>
    </row>
    <row r="299" spans="1:2" ht="12.75">
      <c r="A299" s="300" t="s">
        <v>758</v>
      </c>
      <c r="B299" s="298">
        <v>1005</v>
      </c>
    </row>
    <row r="300" spans="1:2" ht="12.75">
      <c r="A300" s="300" t="s">
        <v>759</v>
      </c>
      <c r="B300" s="298">
        <v>44</v>
      </c>
    </row>
    <row r="301" spans="1:2" ht="12.75">
      <c r="A301" s="300" t="s">
        <v>760</v>
      </c>
      <c r="B301" s="298">
        <v>44</v>
      </c>
    </row>
    <row r="302" spans="1:2" ht="12.75">
      <c r="A302" s="300" t="s">
        <v>761</v>
      </c>
      <c r="B302" s="298">
        <f>B303+B306+B308</f>
        <v>5508.47</v>
      </c>
    </row>
    <row r="303" spans="1:2" ht="12.75">
      <c r="A303" s="300" t="s">
        <v>762</v>
      </c>
      <c r="B303" s="298">
        <v>3960.19</v>
      </c>
    </row>
    <row r="304" spans="1:2" ht="12.75">
      <c r="A304" s="300" t="s">
        <v>535</v>
      </c>
      <c r="B304" s="298">
        <v>3358.84</v>
      </c>
    </row>
    <row r="305" spans="1:2" ht="12.75">
      <c r="A305" s="300" t="s">
        <v>536</v>
      </c>
      <c r="B305" s="298">
        <v>601.35</v>
      </c>
    </row>
    <row r="306" spans="1:2" ht="12.75">
      <c r="A306" s="300" t="s">
        <v>763</v>
      </c>
      <c r="B306" s="298">
        <v>1547.08</v>
      </c>
    </row>
    <row r="307" spans="1:2" ht="12.75">
      <c r="A307" s="300" t="s">
        <v>764</v>
      </c>
      <c r="B307" s="298">
        <v>1547.08</v>
      </c>
    </row>
    <row r="308" spans="1:2" ht="12.75">
      <c r="A308" s="300" t="s">
        <v>765</v>
      </c>
      <c r="B308" s="298">
        <v>1.2</v>
      </c>
    </row>
    <row r="309" spans="1:2" ht="12.75">
      <c r="A309" s="300" t="s">
        <v>766</v>
      </c>
      <c r="B309" s="298">
        <v>1.2</v>
      </c>
    </row>
    <row r="310" spans="1:2" ht="12.75">
      <c r="A310" s="300" t="s">
        <v>767</v>
      </c>
      <c r="B310" s="298">
        <f>B311+B324+B330+B338+B340+B342+B345</f>
        <v>12937.599999999999</v>
      </c>
    </row>
    <row r="311" spans="1:2" ht="12.75">
      <c r="A311" s="300" t="s">
        <v>768</v>
      </c>
      <c r="B311" s="298">
        <f>2911.57+700+300+1000</f>
        <v>4911.57</v>
      </c>
    </row>
    <row r="312" spans="1:2" ht="12.75">
      <c r="A312" s="300" t="s">
        <v>535</v>
      </c>
      <c r="B312" s="298">
        <v>796.66</v>
      </c>
    </row>
    <row r="313" spans="1:2" ht="12.75">
      <c r="A313" s="300" t="s">
        <v>552</v>
      </c>
      <c r="B313" s="298">
        <v>760.28</v>
      </c>
    </row>
    <row r="314" spans="1:2" ht="12.75">
      <c r="A314" s="300" t="s">
        <v>769</v>
      </c>
      <c r="B314" s="298">
        <v>104</v>
      </c>
    </row>
    <row r="315" spans="1:2" ht="12.75">
      <c r="A315" s="300" t="s">
        <v>770</v>
      </c>
      <c r="B315" s="298">
        <v>322.63</v>
      </c>
    </row>
    <row r="316" spans="1:2" ht="12.75">
      <c r="A316" s="301" t="s">
        <v>771</v>
      </c>
      <c r="B316" s="302">
        <v>15</v>
      </c>
    </row>
    <row r="317" spans="1:2" ht="12.75">
      <c r="A317" s="300" t="s">
        <v>772</v>
      </c>
      <c r="B317" s="298">
        <v>6</v>
      </c>
    </row>
    <row r="318" spans="1:2" ht="12.75">
      <c r="A318" s="300" t="s">
        <v>773</v>
      </c>
      <c r="B318" s="298">
        <v>470</v>
      </c>
    </row>
    <row r="319" spans="1:2" ht="12.75">
      <c r="A319" s="300" t="s">
        <v>774</v>
      </c>
      <c r="B319" s="298">
        <f>700</f>
        <v>700</v>
      </c>
    </row>
    <row r="320" spans="1:2" ht="12.75">
      <c r="A320" s="300" t="s">
        <v>775</v>
      </c>
      <c r="B320" s="298">
        <f>300</f>
        <v>300</v>
      </c>
    </row>
    <row r="321" spans="1:2" ht="12.75">
      <c r="A321" s="300" t="s">
        <v>776</v>
      </c>
      <c r="B321" s="298">
        <v>50</v>
      </c>
    </row>
    <row r="322" spans="1:2" ht="12.75">
      <c r="A322" s="300" t="s">
        <v>777</v>
      </c>
      <c r="B322" s="298">
        <v>20</v>
      </c>
    </row>
    <row r="323" spans="1:2" ht="12.75">
      <c r="A323" s="300" t="s">
        <v>778</v>
      </c>
      <c r="B323" s="298">
        <f>367+1000</f>
        <v>1367</v>
      </c>
    </row>
    <row r="324" spans="1:2" ht="12.75">
      <c r="A324" s="300" t="s">
        <v>779</v>
      </c>
      <c r="B324" s="298">
        <v>290.92</v>
      </c>
    </row>
    <row r="325" spans="1:2" ht="12.75">
      <c r="A325" s="300" t="s">
        <v>535</v>
      </c>
      <c r="B325" s="298">
        <v>250.92</v>
      </c>
    </row>
    <row r="326" spans="1:2" ht="12.75">
      <c r="A326" s="300" t="s">
        <v>780</v>
      </c>
      <c r="B326" s="298">
        <v>15</v>
      </c>
    </row>
    <row r="327" spans="1:2" ht="12.75">
      <c r="A327" s="300" t="s">
        <v>781</v>
      </c>
      <c r="B327" s="298">
        <v>5</v>
      </c>
    </row>
    <row r="328" spans="1:2" ht="12.75">
      <c r="A328" s="300" t="s">
        <v>782</v>
      </c>
      <c r="B328" s="298">
        <v>15</v>
      </c>
    </row>
    <row r="329" spans="1:2" ht="12.75">
      <c r="A329" s="300" t="s">
        <v>783</v>
      </c>
      <c r="B329" s="298">
        <v>5</v>
      </c>
    </row>
    <row r="330" spans="1:2" ht="12.75">
      <c r="A330" s="300" t="s">
        <v>784</v>
      </c>
      <c r="B330" s="298">
        <f>1034.74+1500+3000</f>
        <v>5534.74</v>
      </c>
    </row>
    <row r="331" spans="1:2" ht="12.75">
      <c r="A331" s="300" t="s">
        <v>535</v>
      </c>
      <c r="B331" s="298">
        <v>489.39</v>
      </c>
    </row>
    <row r="332" spans="1:2" ht="12.75">
      <c r="A332" s="300" t="s">
        <v>536</v>
      </c>
      <c r="B332" s="298">
        <v>393</v>
      </c>
    </row>
    <row r="333" spans="1:2" ht="12.75">
      <c r="A333" s="300" t="s">
        <v>785</v>
      </c>
      <c r="B333" s="298">
        <v>100</v>
      </c>
    </row>
    <row r="334" spans="1:2" ht="12.75">
      <c r="A334" s="300" t="s">
        <v>786</v>
      </c>
      <c r="B334" s="298">
        <f>1500</f>
        <v>1500</v>
      </c>
    </row>
    <row r="335" spans="1:2" ht="12.75">
      <c r="A335" s="300" t="s">
        <v>787</v>
      </c>
      <c r="B335" s="298">
        <v>37.5</v>
      </c>
    </row>
    <row r="336" spans="1:2" ht="12.75">
      <c r="A336" s="300" t="s">
        <v>788</v>
      </c>
      <c r="B336" s="298">
        <f>3000</f>
        <v>3000</v>
      </c>
    </row>
    <row r="337" spans="1:2" ht="12.75">
      <c r="A337" s="300" t="s">
        <v>789</v>
      </c>
      <c r="B337" s="298">
        <v>14.85</v>
      </c>
    </row>
    <row r="338" spans="1:2" ht="12.75">
      <c r="A338" s="300" t="s">
        <v>790</v>
      </c>
      <c r="B338" s="298">
        <f>460+500</f>
        <v>960</v>
      </c>
    </row>
    <row r="339" spans="1:2" ht="12.75">
      <c r="A339" s="300" t="s">
        <v>791</v>
      </c>
      <c r="B339" s="298">
        <f>460+500</f>
        <v>960</v>
      </c>
    </row>
    <row r="340" spans="1:2" ht="12.75">
      <c r="A340" s="300" t="s">
        <v>792</v>
      </c>
      <c r="B340" s="298">
        <v>1165</v>
      </c>
    </row>
    <row r="341" spans="1:2" ht="12.75">
      <c r="A341" s="300" t="s">
        <v>793</v>
      </c>
      <c r="B341" s="298">
        <v>1165</v>
      </c>
    </row>
    <row r="342" spans="1:2" ht="12.75">
      <c r="A342" s="300" t="s">
        <v>794</v>
      </c>
      <c r="B342" s="298">
        <v>69.13</v>
      </c>
    </row>
    <row r="343" spans="1:2" ht="12.75">
      <c r="A343" s="300" t="s">
        <v>795</v>
      </c>
      <c r="B343" s="298">
        <v>40.56</v>
      </c>
    </row>
    <row r="344" spans="1:2" ht="12.75">
      <c r="A344" s="300" t="s">
        <v>796</v>
      </c>
      <c r="B344" s="298">
        <v>28.57</v>
      </c>
    </row>
    <row r="345" spans="1:2" ht="12.75">
      <c r="A345" s="300" t="s">
        <v>797</v>
      </c>
      <c r="B345" s="298">
        <v>6.24</v>
      </c>
    </row>
    <row r="346" spans="1:2" ht="12.75">
      <c r="A346" s="300" t="s">
        <v>798</v>
      </c>
      <c r="B346" s="298">
        <v>6.24</v>
      </c>
    </row>
    <row r="347" spans="1:2" ht="12.75">
      <c r="A347" s="300" t="s">
        <v>799</v>
      </c>
      <c r="B347" s="298">
        <f>B348</f>
        <v>1438.67</v>
      </c>
    </row>
    <row r="348" spans="1:2" ht="12.75">
      <c r="A348" s="300" t="s">
        <v>800</v>
      </c>
      <c r="B348" s="298">
        <v>1438.67</v>
      </c>
    </row>
    <row r="349" spans="1:2" ht="12.75">
      <c r="A349" s="300" t="s">
        <v>535</v>
      </c>
      <c r="B349" s="298">
        <v>1122.93</v>
      </c>
    </row>
    <row r="350" spans="1:2" ht="12.75">
      <c r="A350" s="300" t="s">
        <v>536</v>
      </c>
      <c r="B350" s="298">
        <v>315.74</v>
      </c>
    </row>
    <row r="351" spans="1:2" ht="12.75">
      <c r="A351" s="300" t="s">
        <v>801</v>
      </c>
      <c r="B351" s="298">
        <f>B352+B354+B356+B361+B364</f>
        <v>1267.6799999999998</v>
      </c>
    </row>
    <row r="352" spans="1:2" ht="12.75">
      <c r="A352" s="300" t="s">
        <v>802</v>
      </c>
      <c r="B352" s="298">
        <v>30</v>
      </c>
    </row>
    <row r="353" spans="1:2" ht="12.75">
      <c r="A353" s="300" t="s">
        <v>803</v>
      </c>
      <c r="B353" s="298">
        <v>30</v>
      </c>
    </row>
    <row r="354" spans="1:2" ht="12.75">
      <c r="A354" s="300" t="s">
        <v>804</v>
      </c>
      <c r="B354" s="298">
        <v>51.5</v>
      </c>
    </row>
    <row r="355" spans="1:2" ht="12.75">
      <c r="A355" s="301" t="s">
        <v>805</v>
      </c>
      <c r="B355" s="302">
        <v>51.5</v>
      </c>
    </row>
    <row r="356" spans="1:2" ht="12.75">
      <c r="A356" s="300" t="s">
        <v>806</v>
      </c>
      <c r="B356" s="298">
        <v>670.54</v>
      </c>
    </row>
    <row r="357" spans="1:2" ht="12.75">
      <c r="A357" s="300" t="s">
        <v>535</v>
      </c>
      <c r="B357" s="298">
        <v>627.5</v>
      </c>
    </row>
    <row r="358" spans="1:2" ht="12.75">
      <c r="A358" s="300" t="s">
        <v>536</v>
      </c>
      <c r="B358" s="298">
        <v>17.04</v>
      </c>
    </row>
    <row r="359" spans="1:2" ht="12.75">
      <c r="A359" s="300" t="s">
        <v>807</v>
      </c>
      <c r="B359" s="298">
        <v>13</v>
      </c>
    </row>
    <row r="360" spans="1:2" ht="12.75">
      <c r="A360" s="300" t="s">
        <v>808</v>
      </c>
      <c r="B360" s="298">
        <v>13</v>
      </c>
    </row>
    <row r="361" spans="1:2" ht="12.75">
      <c r="A361" s="300" t="s">
        <v>809</v>
      </c>
      <c r="B361" s="298">
        <v>355.64</v>
      </c>
    </row>
    <row r="362" spans="1:2" ht="12.75">
      <c r="A362" s="300" t="s">
        <v>535</v>
      </c>
      <c r="B362" s="298">
        <v>64.85</v>
      </c>
    </row>
    <row r="363" spans="1:2" ht="12.75">
      <c r="A363" s="300" t="s">
        <v>536</v>
      </c>
      <c r="B363" s="298">
        <v>290.79</v>
      </c>
    </row>
    <row r="364" spans="1:2" ht="12.75">
      <c r="A364" s="300" t="s">
        <v>810</v>
      </c>
      <c r="B364" s="298">
        <v>160</v>
      </c>
    </row>
    <row r="365" spans="1:2" ht="12.75">
      <c r="A365" s="300" t="s">
        <v>811</v>
      </c>
      <c r="B365" s="298">
        <v>160</v>
      </c>
    </row>
    <row r="366" spans="1:2" ht="12.75">
      <c r="A366" s="300" t="s">
        <v>812</v>
      </c>
      <c r="B366" s="298">
        <f>B367</f>
        <v>371.57</v>
      </c>
    </row>
    <row r="367" spans="1:2" ht="12.75">
      <c r="A367" s="300" t="s">
        <v>813</v>
      </c>
      <c r="B367" s="298">
        <f>171.57+200</f>
        <v>371.57</v>
      </c>
    </row>
    <row r="368" spans="1:2" ht="12.75">
      <c r="A368" s="300" t="s">
        <v>535</v>
      </c>
      <c r="B368" s="298">
        <v>171.51</v>
      </c>
    </row>
    <row r="369" spans="1:2" ht="12.75">
      <c r="A369" s="300" t="s">
        <v>814</v>
      </c>
      <c r="B369" s="298">
        <f>0.06+200</f>
        <v>200.06</v>
      </c>
    </row>
    <row r="370" spans="1:2" ht="12.75">
      <c r="A370" s="300" t="s">
        <v>815</v>
      </c>
      <c r="B370" s="298">
        <f>B371+B374+B376</f>
        <v>507.69</v>
      </c>
    </row>
    <row r="371" spans="1:2" ht="12.75">
      <c r="A371" s="300" t="s">
        <v>816</v>
      </c>
      <c r="B371" s="298">
        <f>88.69+400</f>
        <v>488.69</v>
      </c>
    </row>
    <row r="372" spans="1:2" ht="12.75">
      <c r="A372" s="300" t="s">
        <v>535</v>
      </c>
      <c r="B372" s="298">
        <v>68.69</v>
      </c>
    </row>
    <row r="373" spans="1:2" ht="12.75">
      <c r="A373" s="300" t="s">
        <v>536</v>
      </c>
      <c r="B373" s="298">
        <f>20+400</f>
        <v>420</v>
      </c>
    </row>
    <row r="374" spans="1:2" ht="12.75">
      <c r="A374" s="300" t="s">
        <v>817</v>
      </c>
      <c r="B374" s="298">
        <v>8</v>
      </c>
    </row>
    <row r="375" spans="1:2" ht="12.75">
      <c r="A375" s="300" t="s">
        <v>818</v>
      </c>
      <c r="B375" s="298">
        <v>8</v>
      </c>
    </row>
    <row r="376" spans="1:2" ht="12.75">
      <c r="A376" s="300" t="s">
        <v>819</v>
      </c>
      <c r="B376" s="298">
        <v>11</v>
      </c>
    </row>
    <row r="377" spans="1:2" ht="12.75">
      <c r="A377" s="300" t="s">
        <v>820</v>
      </c>
      <c r="B377" s="298">
        <v>11</v>
      </c>
    </row>
    <row r="378" spans="1:2" ht="12.75">
      <c r="A378" s="300" t="s">
        <v>821</v>
      </c>
      <c r="B378" s="298">
        <f>B379</f>
        <v>370</v>
      </c>
    </row>
    <row r="379" spans="1:2" ht="12.75">
      <c r="A379" s="300" t="s">
        <v>822</v>
      </c>
      <c r="B379" s="298">
        <v>370</v>
      </c>
    </row>
    <row r="380" spans="1:2" ht="12.75">
      <c r="A380" s="300" t="s">
        <v>823</v>
      </c>
      <c r="B380" s="298">
        <v>370</v>
      </c>
    </row>
    <row r="381" spans="1:2" ht="12.75">
      <c r="A381" s="300" t="s">
        <v>824</v>
      </c>
      <c r="B381" s="298">
        <f>B382</f>
        <v>849.77</v>
      </c>
    </row>
    <row r="382" spans="1:2" ht="12.75">
      <c r="A382" s="300" t="s">
        <v>825</v>
      </c>
      <c r="B382" s="298">
        <f>749.77+50+50</f>
        <v>849.77</v>
      </c>
    </row>
    <row r="383" spans="1:2" ht="12.75">
      <c r="A383" s="300" t="s">
        <v>535</v>
      </c>
      <c r="B383" s="298">
        <v>749.77</v>
      </c>
    </row>
    <row r="384" spans="1:2" ht="12.75">
      <c r="A384" s="300" t="s">
        <v>826</v>
      </c>
      <c r="B384" s="298">
        <f>50</f>
        <v>50</v>
      </c>
    </row>
    <row r="385" spans="1:2" ht="12.75">
      <c r="A385" s="300" t="s">
        <v>827</v>
      </c>
      <c r="B385" s="298">
        <f>50</f>
        <v>50</v>
      </c>
    </row>
    <row r="386" spans="1:2" ht="12.75">
      <c r="A386" s="300" t="s">
        <v>828</v>
      </c>
      <c r="B386" s="298">
        <f>B387</f>
        <v>3358.51</v>
      </c>
    </row>
    <row r="387" spans="1:2" ht="12.75">
      <c r="A387" s="300" t="s">
        <v>829</v>
      </c>
      <c r="B387" s="298">
        <v>3358.51</v>
      </c>
    </row>
    <row r="388" spans="1:2" ht="12.75">
      <c r="A388" s="300" t="s">
        <v>830</v>
      </c>
      <c r="B388" s="298">
        <v>3358.51</v>
      </c>
    </row>
    <row r="389" spans="1:2" ht="12.75">
      <c r="A389" s="300" t="s">
        <v>831</v>
      </c>
      <c r="B389" s="298">
        <f>B390+B394</f>
        <v>374.11</v>
      </c>
    </row>
    <row r="390" spans="1:2" ht="12.75">
      <c r="A390" s="300" t="s">
        <v>832</v>
      </c>
      <c r="B390" s="298">
        <v>324.11</v>
      </c>
    </row>
    <row r="391" spans="1:2" ht="12.75">
      <c r="A391" s="300" t="s">
        <v>535</v>
      </c>
      <c r="B391" s="298">
        <v>307.07</v>
      </c>
    </row>
    <row r="392" spans="1:2" ht="12.75">
      <c r="A392" s="300" t="s">
        <v>536</v>
      </c>
      <c r="B392" s="298">
        <v>13.04</v>
      </c>
    </row>
    <row r="393" spans="1:2" ht="12.75">
      <c r="A393" s="300" t="s">
        <v>833</v>
      </c>
      <c r="B393" s="298">
        <v>4</v>
      </c>
    </row>
    <row r="394" spans="1:2" ht="12.75">
      <c r="A394" s="300" t="s">
        <v>834</v>
      </c>
      <c r="B394" s="298">
        <v>50</v>
      </c>
    </row>
    <row r="395" spans="1:2" ht="12.75">
      <c r="A395" s="301" t="s">
        <v>835</v>
      </c>
      <c r="B395" s="302">
        <v>50</v>
      </c>
    </row>
    <row r="396" spans="1:2" ht="12.75">
      <c r="A396" s="300" t="s">
        <v>836</v>
      </c>
      <c r="B396" s="298">
        <f>B397+B403+B405+B407</f>
        <v>1466.71</v>
      </c>
    </row>
    <row r="397" spans="1:2" ht="12.75">
      <c r="A397" s="300" t="s">
        <v>837</v>
      </c>
      <c r="B397" s="298">
        <v>609.83</v>
      </c>
    </row>
    <row r="398" spans="1:2" ht="12.75">
      <c r="A398" s="300" t="s">
        <v>535</v>
      </c>
      <c r="B398" s="298">
        <v>448.83</v>
      </c>
    </row>
    <row r="399" spans="1:2" ht="12.75">
      <c r="A399" s="300" t="s">
        <v>536</v>
      </c>
      <c r="B399" s="298">
        <v>69</v>
      </c>
    </row>
    <row r="400" spans="1:2" ht="12.75">
      <c r="A400" s="300" t="s">
        <v>838</v>
      </c>
      <c r="B400" s="298">
        <v>60</v>
      </c>
    </row>
    <row r="401" spans="1:2" ht="12.75">
      <c r="A401" s="300" t="s">
        <v>839</v>
      </c>
      <c r="B401" s="298">
        <v>12</v>
      </c>
    </row>
    <row r="402" spans="1:2" ht="12.75">
      <c r="A402" s="300" t="s">
        <v>840</v>
      </c>
      <c r="B402" s="298">
        <v>20</v>
      </c>
    </row>
    <row r="403" spans="1:2" ht="12.75">
      <c r="A403" s="300" t="s">
        <v>841</v>
      </c>
      <c r="B403" s="298">
        <v>776.8</v>
      </c>
    </row>
    <row r="404" spans="1:2" ht="12.75">
      <c r="A404" s="300" t="s">
        <v>842</v>
      </c>
      <c r="B404" s="298">
        <v>776.8</v>
      </c>
    </row>
    <row r="405" spans="1:2" ht="12.75">
      <c r="A405" s="300" t="s">
        <v>843</v>
      </c>
      <c r="B405" s="298">
        <v>16.08</v>
      </c>
    </row>
    <row r="406" spans="1:2" ht="12.75">
      <c r="A406" s="300" t="s">
        <v>844</v>
      </c>
      <c r="B406" s="298">
        <v>16.08</v>
      </c>
    </row>
    <row r="407" spans="1:2" ht="12.75">
      <c r="A407" s="300" t="s">
        <v>845</v>
      </c>
      <c r="B407" s="298">
        <v>64</v>
      </c>
    </row>
    <row r="408" spans="1:2" ht="12.75">
      <c r="A408" s="300" t="s">
        <v>846</v>
      </c>
      <c r="B408" s="298">
        <v>64</v>
      </c>
    </row>
    <row r="409" spans="1:2" ht="12.75">
      <c r="A409" s="300" t="s">
        <v>847</v>
      </c>
      <c r="B409" s="298">
        <f>7000</f>
        <v>7000</v>
      </c>
    </row>
    <row r="410" spans="1:2" ht="12.75">
      <c r="A410" s="300" t="s">
        <v>848</v>
      </c>
      <c r="B410" s="298">
        <f>B411</f>
        <v>6000</v>
      </c>
    </row>
    <row r="411" spans="1:2" ht="12.75">
      <c r="A411" s="300" t="s">
        <v>849</v>
      </c>
      <c r="B411" s="298">
        <f>3000+3000</f>
        <v>6000</v>
      </c>
    </row>
    <row r="412" spans="1:2" ht="12.75">
      <c r="A412" s="300" t="s">
        <v>850</v>
      </c>
      <c r="B412" s="298">
        <f>3000+3000</f>
        <v>6000</v>
      </c>
    </row>
    <row r="413" spans="1:2" ht="12.75">
      <c r="A413" s="300" t="s">
        <v>851</v>
      </c>
      <c r="B413" s="298">
        <f>B414</f>
        <v>13661.66</v>
      </c>
    </row>
    <row r="414" spans="1:2" ht="12.75">
      <c r="A414" s="300" t="s">
        <v>852</v>
      </c>
      <c r="B414" s="298">
        <v>13661.66</v>
      </c>
    </row>
    <row r="415" spans="1:2" ht="12.75">
      <c r="A415" s="301" t="s">
        <v>853</v>
      </c>
      <c r="B415" s="302">
        <v>13661.66</v>
      </c>
    </row>
  </sheetData>
  <sheetProtection/>
  <mergeCells count="1">
    <mergeCell ref="A2:B2"/>
  </mergeCells>
  <printOptions horizontalCentered="1"/>
  <pageMargins left="0.39" right="0.39" top="0.39" bottom="0.39" header="0.31" footer="0.31"/>
  <pageSetup errors="NA" firstPageNumber="1" useFirstPageNumber="1" fitToHeight="1" fitToWidth="1" horizontalDpi="600" verticalDpi="600" orientation="portrait" paperSize="9" scale="1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2021-05-22T02:20:51Z</cp:lastPrinted>
  <dcterms:created xsi:type="dcterms:W3CDTF">2006-02-13T05:15:25Z</dcterms:created>
  <dcterms:modified xsi:type="dcterms:W3CDTF">2021-06-01T07:35:36Z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